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N:\Marika\2021. évi zárszámadás\"/>
    </mc:Choice>
  </mc:AlternateContent>
  <xr:revisionPtr revIDLastSave="0" documentId="13_ncr:1_{73ADC4F1-0CE2-4E37-A41D-21D78AEF2A1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  <sheet name="2" sheetId="2" r:id="rId2"/>
    <sheet name="3" sheetId="38" r:id="rId3"/>
    <sheet name="4" sheetId="4" r:id="rId4"/>
    <sheet name="5" sheetId="5" r:id="rId5"/>
    <sheet name="6" sheetId="6" r:id="rId6"/>
    <sheet name="7" sheetId="7" r:id="rId7"/>
    <sheet name="8" sheetId="8" r:id="rId8"/>
    <sheet name="9" sheetId="13" r:id="rId9"/>
    <sheet name="10" sheetId="11" r:id="rId10"/>
    <sheet name="11" sheetId="12" r:id="rId11"/>
    <sheet name="12" sheetId="14" r:id="rId12"/>
    <sheet name="13" sheetId="15" r:id="rId13"/>
    <sheet name="14" sheetId="16" r:id="rId14"/>
    <sheet name="15" sheetId="17" r:id="rId15"/>
    <sheet name="16" sheetId="18" r:id="rId16"/>
    <sheet name="17" sheetId="20" r:id="rId17"/>
    <sheet name="18" sheetId="21" r:id="rId18"/>
    <sheet name="19" sheetId="43" r:id="rId19"/>
    <sheet name="20" sheetId="26" r:id="rId20"/>
    <sheet name="21" sheetId="23" r:id="rId21"/>
    <sheet name="22" sheetId="27" r:id="rId22"/>
    <sheet name="23" sheetId="24" r:id="rId23"/>
    <sheet name="24" sheetId="36" r:id="rId24"/>
    <sheet name="25" sheetId="28" r:id="rId25"/>
    <sheet name="26" sheetId="41" r:id="rId26"/>
    <sheet name="27" sheetId="40" r:id="rId27"/>
    <sheet name="28" sheetId="31" r:id="rId28"/>
    <sheet name="29" sheetId="39" r:id="rId29"/>
  </sheets>
  <externalReferences>
    <externalReference r:id="rId30"/>
  </externalReferences>
  <definedNames>
    <definedName name="_GoBack" localSheetId="1">'2'!#REF!</definedName>
    <definedName name="_xlnm.Print_Titles" localSheetId="11">'12'!$1:$1</definedName>
    <definedName name="_xlnm.Print_Titles" localSheetId="12">'13'!$1:$3</definedName>
    <definedName name="_xlnm.Print_Titles" localSheetId="13">'14'!$1:$3</definedName>
    <definedName name="_xlnm.Print_Titles" localSheetId="14">'15'!$2:$2</definedName>
    <definedName name="_xlnm.Print_Titles" localSheetId="16">'17'!$2:$2</definedName>
    <definedName name="_xlnm.Print_Titles" localSheetId="17">'18'!$1:$3</definedName>
    <definedName name="_xlnm.Print_Titles" localSheetId="18">'19'!$A:$C,'19'!$2:$3</definedName>
    <definedName name="_xlnm.Print_Titles" localSheetId="19">'20'!$1:$3</definedName>
    <definedName name="_xlnm.Print_Titles" localSheetId="20">'21'!$1:$2</definedName>
    <definedName name="_xlnm.Print_Titles" localSheetId="22">'23'!$1:$3</definedName>
    <definedName name="_xlnm.Print_Titles" localSheetId="25">#REF!</definedName>
    <definedName name="_xlnm.Print_Titles" localSheetId="26">'27'!$1:$4</definedName>
    <definedName name="_xlnm.Print_Titles" localSheetId="27">'28'!$2:$2</definedName>
    <definedName name="_xlnm.Print_Titles" localSheetId="28">'29'!$1:$1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8">'9'!$1:$2</definedName>
    <definedName name="_xlnm.Print_Titles">#REF!</definedName>
    <definedName name="_xlnm.Print_Area" localSheetId="22">'23'!$A$1:$I$32</definedName>
    <definedName name="_xlnm.Print_Area" localSheetId="2">'3'!$A$1:$K$60</definedName>
    <definedName name="_xlnm.Print_Area" localSheetId="5">'6'!$A$1:$R$247</definedName>
    <definedName name="_xlnm.Print_Area" localSheetId="7">'8'!$A$1:$T$797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53" i="6" l="1"/>
  <c r="I9" i="15"/>
  <c r="I8" i="15"/>
  <c r="I7" i="15"/>
  <c r="I10" i="15"/>
  <c r="I11" i="15"/>
  <c r="I12" i="15"/>
  <c r="I13" i="15"/>
  <c r="I6" i="15"/>
  <c r="I14" i="15"/>
  <c r="I15" i="15"/>
  <c r="I16" i="15"/>
  <c r="I17" i="15"/>
  <c r="I18" i="15"/>
  <c r="I19" i="15"/>
  <c r="I20" i="15"/>
  <c r="I21" i="15"/>
  <c r="I22" i="15"/>
  <c r="M61" i="40" l="1"/>
  <c r="M62" i="40" s="1"/>
  <c r="V62" i="40"/>
  <c r="T62" i="40"/>
  <c r="S62" i="40"/>
  <c r="R62" i="40"/>
  <c r="Q62" i="40"/>
  <c r="O62" i="40"/>
  <c r="N62" i="40"/>
  <c r="I62" i="40"/>
  <c r="H62" i="40"/>
  <c r="F62" i="40"/>
  <c r="E62" i="40"/>
  <c r="D62" i="40"/>
  <c r="C62" i="40"/>
  <c r="U61" i="40"/>
  <c r="P61" i="40"/>
  <c r="J61" i="40"/>
  <c r="G61" i="40"/>
  <c r="U59" i="40"/>
  <c r="P59" i="40"/>
  <c r="J59" i="40"/>
  <c r="G59" i="40"/>
  <c r="U58" i="40"/>
  <c r="P58" i="40"/>
  <c r="J58" i="40"/>
  <c r="G58" i="40"/>
  <c r="U57" i="40"/>
  <c r="P57" i="40"/>
  <c r="P62" i="40" s="1"/>
  <c r="J57" i="40"/>
  <c r="J62" i="40" s="1"/>
  <c r="G57" i="40"/>
  <c r="G62" i="40" s="1"/>
  <c r="U62" i="40" l="1"/>
  <c r="M48" i="43" l="1"/>
  <c r="G48" i="43"/>
  <c r="N47" i="43"/>
  <c r="N48" i="43" s="1"/>
  <c r="L47" i="43"/>
  <c r="K47" i="43"/>
  <c r="J47" i="43"/>
  <c r="J48" i="43" s="1"/>
  <c r="H47" i="43"/>
  <c r="H48" i="43" s="1"/>
  <c r="G47" i="43"/>
  <c r="F47" i="43"/>
  <c r="E47" i="43"/>
  <c r="D47" i="43"/>
  <c r="D48" i="43" s="1"/>
  <c r="N46" i="43"/>
  <c r="L46" i="43"/>
  <c r="K46" i="43"/>
  <c r="J46" i="43"/>
  <c r="H46" i="43"/>
  <c r="G46" i="43"/>
  <c r="F46" i="43"/>
  <c r="E46" i="43"/>
  <c r="D46" i="43"/>
  <c r="N45" i="43"/>
  <c r="M45" i="43"/>
  <c r="L45" i="43"/>
  <c r="K45" i="43"/>
  <c r="J45" i="43"/>
  <c r="H45" i="43"/>
  <c r="G45" i="43"/>
  <c r="F45" i="43"/>
  <c r="E45" i="43"/>
  <c r="D45" i="43"/>
  <c r="I44" i="43"/>
  <c r="O44" i="43" s="1"/>
  <c r="I43" i="43"/>
  <c r="O43" i="43" s="1"/>
  <c r="N42" i="43"/>
  <c r="L42" i="43"/>
  <c r="K42" i="43"/>
  <c r="J42" i="43"/>
  <c r="H42" i="43"/>
  <c r="G42" i="43"/>
  <c r="F42" i="43"/>
  <c r="E42" i="43"/>
  <c r="D42" i="43"/>
  <c r="I41" i="43"/>
  <c r="I40" i="43"/>
  <c r="O40" i="43" s="1"/>
  <c r="N35" i="43"/>
  <c r="N53" i="43" s="1"/>
  <c r="M35" i="43"/>
  <c r="M53" i="43" s="1"/>
  <c r="L35" i="43"/>
  <c r="L53" i="43" s="1"/>
  <c r="K35" i="43"/>
  <c r="K53" i="43" s="1"/>
  <c r="K54" i="43" s="1"/>
  <c r="J35" i="43"/>
  <c r="J53" i="43" s="1"/>
  <c r="H35" i="43"/>
  <c r="H53" i="43" s="1"/>
  <c r="G35" i="43"/>
  <c r="G53" i="43" s="1"/>
  <c r="F35" i="43"/>
  <c r="F53" i="43" s="1"/>
  <c r="F54" i="43" s="1"/>
  <c r="E35" i="43"/>
  <c r="E53" i="43" s="1"/>
  <c r="D35" i="43"/>
  <c r="N34" i="43"/>
  <c r="N52" i="43" s="1"/>
  <c r="M34" i="43"/>
  <c r="M52" i="43" s="1"/>
  <c r="L34" i="43"/>
  <c r="L52" i="43" s="1"/>
  <c r="K34" i="43"/>
  <c r="K52" i="43" s="1"/>
  <c r="J34" i="43"/>
  <c r="J52" i="43" s="1"/>
  <c r="H34" i="43"/>
  <c r="H52" i="43" s="1"/>
  <c r="G34" i="43"/>
  <c r="G52" i="43" s="1"/>
  <c r="F34" i="43"/>
  <c r="F52" i="43" s="1"/>
  <c r="E34" i="43"/>
  <c r="E52" i="43" s="1"/>
  <c r="D34" i="43"/>
  <c r="N32" i="43"/>
  <c r="N50" i="43" s="1"/>
  <c r="M32" i="43"/>
  <c r="L32" i="43"/>
  <c r="L50" i="43" s="1"/>
  <c r="K32" i="43"/>
  <c r="K33" i="43" s="1"/>
  <c r="J32" i="43"/>
  <c r="J50" i="43" s="1"/>
  <c r="H32" i="43"/>
  <c r="H50" i="43" s="1"/>
  <c r="G32" i="43"/>
  <c r="G50" i="43" s="1"/>
  <c r="G56" i="43" s="1"/>
  <c r="F32" i="43"/>
  <c r="F50" i="43" s="1"/>
  <c r="E32" i="43"/>
  <c r="D32" i="43"/>
  <c r="N31" i="43"/>
  <c r="N49" i="43" s="1"/>
  <c r="M31" i="43"/>
  <c r="M49" i="43" s="1"/>
  <c r="L31" i="43"/>
  <c r="L49" i="43" s="1"/>
  <c r="L55" i="43" s="1"/>
  <c r="K31" i="43"/>
  <c r="K49" i="43" s="1"/>
  <c r="K55" i="43" s="1"/>
  <c r="J31" i="43"/>
  <c r="J49" i="43" s="1"/>
  <c r="H31" i="43"/>
  <c r="H49" i="43" s="1"/>
  <c r="G31" i="43"/>
  <c r="G49" i="43" s="1"/>
  <c r="F31" i="43"/>
  <c r="F49" i="43" s="1"/>
  <c r="F55" i="43" s="1"/>
  <c r="E31" i="43"/>
  <c r="E49" i="43" s="1"/>
  <c r="D31" i="43"/>
  <c r="N29" i="43"/>
  <c r="M29" i="43"/>
  <c r="M38" i="43" s="1"/>
  <c r="L29" i="43"/>
  <c r="L38" i="43" s="1"/>
  <c r="K29" i="43"/>
  <c r="J29" i="43"/>
  <c r="H29" i="43"/>
  <c r="G29" i="43"/>
  <c r="G30" i="43" s="1"/>
  <c r="F29" i="43"/>
  <c r="E29" i="43"/>
  <c r="D29" i="43"/>
  <c r="N28" i="43"/>
  <c r="M28" i="43"/>
  <c r="L28" i="43"/>
  <c r="K28" i="43"/>
  <c r="J28" i="43"/>
  <c r="H28" i="43"/>
  <c r="G28" i="43"/>
  <c r="F28" i="43"/>
  <c r="E28" i="43"/>
  <c r="D28" i="43"/>
  <c r="N27" i="43"/>
  <c r="M27" i="43"/>
  <c r="L27" i="43"/>
  <c r="K27" i="43"/>
  <c r="J27" i="43"/>
  <c r="H27" i="43"/>
  <c r="G27" i="43"/>
  <c r="F27" i="43"/>
  <c r="E27" i="43"/>
  <c r="D27" i="43"/>
  <c r="I26" i="43"/>
  <c r="O26" i="43" s="1"/>
  <c r="I25" i="43"/>
  <c r="O25" i="43" s="1"/>
  <c r="N24" i="43"/>
  <c r="L24" i="43"/>
  <c r="K24" i="43"/>
  <c r="J24" i="43"/>
  <c r="H24" i="43"/>
  <c r="G24" i="43"/>
  <c r="F24" i="43"/>
  <c r="E24" i="43"/>
  <c r="D24" i="43"/>
  <c r="I23" i="43"/>
  <c r="I24" i="43" s="1"/>
  <c r="O24" i="43" s="1"/>
  <c r="I22" i="43"/>
  <c r="N20" i="43"/>
  <c r="M20" i="43"/>
  <c r="L20" i="43"/>
  <c r="K20" i="43"/>
  <c r="K21" i="43" s="1"/>
  <c r="J20" i="43"/>
  <c r="H20" i="43"/>
  <c r="G20" i="43"/>
  <c r="F20" i="43"/>
  <c r="E20" i="43"/>
  <c r="D20" i="43"/>
  <c r="N19" i="43"/>
  <c r="M19" i="43"/>
  <c r="L19" i="43"/>
  <c r="K19" i="43"/>
  <c r="J19" i="43"/>
  <c r="H19" i="43"/>
  <c r="G19" i="43"/>
  <c r="F19" i="43"/>
  <c r="E19" i="43"/>
  <c r="D19" i="43"/>
  <c r="N18" i="43"/>
  <c r="M18" i="43"/>
  <c r="L18" i="43"/>
  <c r="K18" i="43"/>
  <c r="J18" i="43"/>
  <c r="H18" i="43"/>
  <c r="G18" i="43"/>
  <c r="F18" i="43"/>
  <c r="E18" i="43"/>
  <c r="D18" i="43"/>
  <c r="I17" i="43"/>
  <c r="I16" i="43"/>
  <c r="O16" i="43" s="1"/>
  <c r="N15" i="43"/>
  <c r="M15" i="43"/>
  <c r="L15" i="43"/>
  <c r="K15" i="43"/>
  <c r="J15" i="43"/>
  <c r="H15" i="43"/>
  <c r="G15" i="43"/>
  <c r="F15" i="43"/>
  <c r="E15" i="43"/>
  <c r="D15" i="43"/>
  <c r="I14" i="43"/>
  <c r="O14" i="43" s="1"/>
  <c r="I13" i="43"/>
  <c r="I19" i="43" s="1"/>
  <c r="N11" i="43"/>
  <c r="L11" i="43"/>
  <c r="K11" i="43"/>
  <c r="J11" i="43"/>
  <c r="H11" i="43"/>
  <c r="G11" i="43"/>
  <c r="F11" i="43"/>
  <c r="E11" i="43"/>
  <c r="D11" i="43"/>
  <c r="N10" i="43"/>
  <c r="M10" i="43"/>
  <c r="L10" i="43"/>
  <c r="L37" i="43" s="1"/>
  <c r="K10" i="43"/>
  <c r="J10" i="43"/>
  <c r="H10" i="43"/>
  <c r="G10" i="43"/>
  <c r="G37" i="43" s="1"/>
  <c r="F10" i="43"/>
  <c r="E10" i="43"/>
  <c r="D10" i="43"/>
  <c r="N9" i="43"/>
  <c r="L9" i="43"/>
  <c r="K9" i="43"/>
  <c r="J9" i="43"/>
  <c r="H9" i="43"/>
  <c r="G9" i="43"/>
  <c r="F9" i="43"/>
  <c r="E9" i="43"/>
  <c r="D9" i="43"/>
  <c r="I8" i="43"/>
  <c r="I7" i="43"/>
  <c r="N6" i="43"/>
  <c r="L6" i="43"/>
  <c r="K6" i="43"/>
  <c r="J6" i="43"/>
  <c r="H6" i="43"/>
  <c r="G6" i="43"/>
  <c r="F6" i="43"/>
  <c r="E6" i="43"/>
  <c r="D6" i="43"/>
  <c r="I5" i="43"/>
  <c r="I4" i="43"/>
  <c r="H12" i="23"/>
  <c r="I20" i="43" l="1"/>
  <c r="M21" i="43"/>
  <c r="K48" i="43"/>
  <c r="F37" i="43"/>
  <c r="K37" i="43"/>
  <c r="J21" i="43"/>
  <c r="N21" i="43"/>
  <c r="O21" i="43" s="1"/>
  <c r="F30" i="43"/>
  <c r="K30" i="43"/>
  <c r="L30" i="43"/>
  <c r="E33" i="43"/>
  <c r="O19" i="43"/>
  <c r="I21" i="43"/>
  <c r="H21" i="43"/>
  <c r="G12" i="43"/>
  <c r="O13" i="43"/>
  <c r="I15" i="43"/>
  <c r="O15" i="43" s="1"/>
  <c r="O17" i="43"/>
  <c r="I18" i="43"/>
  <c r="O18" i="43" s="1"/>
  <c r="E21" i="43"/>
  <c r="O23" i="43"/>
  <c r="I45" i="43"/>
  <c r="O45" i="43" s="1"/>
  <c r="I34" i="43"/>
  <c r="I52" i="43" s="1"/>
  <c r="H37" i="43"/>
  <c r="M37" i="43"/>
  <c r="K38" i="43"/>
  <c r="K39" i="43" s="1"/>
  <c r="K12" i="43"/>
  <c r="F21" i="43"/>
  <c r="I28" i="43"/>
  <c r="H38" i="43"/>
  <c r="H39" i="43" s="1"/>
  <c r="G33" i="43"/>
  <c r="G54" i="43"/>
  <c r="L54" i="43"/>
  <c r="F48" i="43"/>
  <c r="K50" i="43"/>
  <c r="K56" i="43" s="1"/>
  <c r="K57" i="43" s="1"/>
  <c r="O7" i="43"/>
  <c r="E37" i="43"/>
  <c r="J37" i="43"/>
  <c r="N37" i="43"/>
  <c r="G38" i="43"/>
  <c r="G39" i="43" s="1"/>
  <c r="L12" i="43"/>
  <c r="M12" i="43"/>
  <c r="G21" i="43"/>
  <c r="L21" i="43"/>
  <c r="O22" i="43"/>
  <c r="E30" i="43"/>
  <c r="J30" i="43"/>
  <c r="N30" i="43"/>
  <c r="M33" i="43"/>
  <c r="L48" i="43"/>
  <c r="M50" i="43"/>
  <c r="M56" i="43" s="1"/>
  <c r="M57" i="43" s="1"/>
  <c r="D21" i="43"/>
  <c r="E50" i="43"/>
  <c r="E51" i="43" s="1"/>
  <c r="G51" i="43"/>
  <c r="I35" i="43"/>
  <c r="I53" i="43" s="1"/>
  <c r="I54" i="43" s="1"/>
  <c r="I29" i="43"/>
  <c r="O29" i="43" s="1"/>
  <c r="I47" i="43"/>
  <c r="E48" i="43"/>
  <c r="E38" i="43"/>
  <c r="O20" i="43"/>
  <c r="O8" i="43"/>
  <c r="I9" i="43"/>
  <c r="O9" i="43" s="1"/>
  <c r="E12" i="43"/>
  <c r="L39" i="43"/>
  <c r="M39" i="43"/>
  <c r="J51" i="43"/>
  <c r="J56" i="43"/>
  <c r="N56" i="43"/>
  <c r="N51" i="43"/>
  <c r="D36" i="43"/>
  <c r="D49" i="43"/>
  <c r="H55" i="43"/>
  <c r="F51" i="43"/>
  <c r="F56" i="43"/>
  <c r="F57" i="43" s="1"/>
  <c r="D33" i="43"/>
  <c r="H36" i="43"/>
  <c r="M55" i="43"/>
  <c r="I10" i="43"/>
  <c r="I37" i="43" s="1"/>
  <c r="I31" i="43"/>
  <c r="I49" i="43" s="1"/>
  <c r="I55" i="43" s="1"/>
  <c r="O4" i="43"/>
  <c r="D12" i="43"/>
  <c r="H12" i="43"/>
  <c r="N12" i="43"/>
  <c r="O28" i="43"/>
  <c r="D30" i="43"/>
  <c r="J55" i="43"/>
  <c r="N55" i="43"/>
  <c r="L51" i="43"/>
  <c r="L56" i="43"/>
  <c r="L57" i="43" s="1"/>
  <c r="H33" i="43"/>
  <c r="D53" i="43"/>
  <c r="H54" i="43"/>
  <c r="M54" i="43"/>
  <c r="L36" i="43"/>
  <c r="D38" i="43"/>
  <c r="O46" i="43"/>
  <c r="E55" i="43"/>
  <c r="D52" i="43"/>
  <c r="O52" i="43" s="1"/>
  <c r="F12" i="43"/>
  <c r="F38" i="43"/>
  <c r="I11" i="43"/>
  <c r="O5" i="43"/>
  <c r="I32" i="43"/>
  <c r="O32" i="43" s="1"/>
  <c r="I6" i="43"/>
  <c r="O6" i="43" s="1"/>
  <c r="E39" i="43"/>
  <c r="J12" i="43"/>
  <c r="J38" i="43"/>
  <c r="H30" i="43"/>
  <c r="D50" i="43"/>
  <c r="H51" i="43"/>
  <c r="H56" i="43"/>
  <c r="H57" i="43" s="1"/>
  <c r="L33" i="43"/>
  <c r="E54" i="43"/>
  <c r="J54" i="43"/>
  <c r="N54" i="43"/>
  <c r="D37" i="43"/>
  <c r="I46" i="43"/>
  <c r="G55" i="43"/>
  <c r="G57" i="43" s="1"/>
  <c r="I27" i="43"/>
  <c r="O27" i="43" s="1"/>
  <c r="M30" i="43"/>
  <c r="E36" i="43"/>
  <c r="M36" i="43"/>
  <c r="I42" i="43"/>
  <c r="O42" i="43" s="1"/>
  <c r="F33" i="43"/>
  <c r="J33" i="43"/>
  <c r="N33" i="43"/>
  <c r="F36" i="43"/>
  <c r="J36" i="43"/>
  <c r="N36" i="43"/>
  <c r="N38" i="43"/>
  <c r="N39" i="43" s="1"/>
  <c r="G36" i="43"/>
  <c r="K36" i="43"/>
  <c r="O41" i="43"/>
  <c r="N9" i="41"/>
  <c r="I9" i="41"/>
  <c r="G10" i="41"/>
  <c r="G12" i="41" s="1"/>
  <c r="J23" i="41"/>
  <c r="I23" i="41"/>
  <c r="H23" i="41"/>
  <c r="G23" i="41"/>
  <c r="E23" i="41"/>
  <c r="I11" i="41"/>
  <c r="M10" i="41"/>
  <c r="M12" i="41" s="1"/>
  <c r="L10" i="41"/>
  <c r="L12" i="41" s="1"/>
  <c r="K10" i="41"/>
  <c r="K12" i="41" s="1"/>
  <c r="J10" i="41"/>
  <c r="J12" i="41" s="1"/>
  <c r="H10" i="41"/>
  <c r="H12" i="41" s="1"/>
  <c r="F10" i="41"/>
  <c r="F12" i="41" s="1"/>
  <c r="E10" i="41"/>
  <c r="E12" i="41" s="1"/>
  <c r="N8" i="41"/>
  <c r="I8" i="41"/>
  <c r="N7" i="41"/>
  <c r="I7" i="41"/>
  <c r="N6" i="41"/>
  <c r="I6" i="41"/>
  <c r="N5" i="41"/>
  <c r="I5" i="41"/>
  <c r="N4" i="41"/>
  <c r="I4" i="41"/>
  <c r="O37" i="43" l="1"/>
  <c r="F39" i="43"/>
  <c r="K51" i="43"/>
  <c r="O34" i="43"/>
  <c r="I30" i="43"/>
  <c r="O30" i="43" s="1"/>
  <c r="E56" i="43"/>
  <c r="E57" i="43" s="1"/>
  <c r="J39" i="43"/>
  <c r="J57" i="43"/>
  <c r="I48" i="43"/>
  <c r="O48" i="43" s="1"/>
  <c r="O35" i="43"/>
  <c r="I36" i="43"/>
  <c r="O47" i="43"/>
  <c r="O36" i="43"/>
  <c r="I50" i="43"/>
  <c r="O50" i="43" s="1"/>
  <c r="I33" i="43"/>
  <c r="O33" i="43" s="1"/>
  <c r="D55" i="43"/>
  <c r="O55" i="43" s="1"/>
  <c r="O49" i="43"/>
  <c r="I38" i="43"/>
  <c r="I39" i="43" s="1"/>
  <c r="O11" i="43"/>
  <c r="I12" i="43"/>
  <c r="O12" i="43" s="1"/>
  <c r="D51" i="43"/>
  <c r="D56" i="43"/>
  <c r="D39" i="43"/>
  <c r="O53" i="43"/>
  <c r="D54" i="43"/>
  <c r="O54" i="43" s="1"/>
  <c r="O31" i="43"/>
  <c r="N57" i="43"/>
  <c r="O10" i="43"/>
  <c r="N10" i="41"/>
  <c r="N12" i="41" s="1"/>
  <c r="I10" i="41"/>
  <c r="I12" i="41" s="1"/>
  <c r="D57" i="43" l="1"/>
  <c r="O38" i="43"/>
  <c r="I51" i="43"/>
  <c r="O51" i="43" s="1"/>
  <c r="I56" i="43"/>
  <c r="I57" i="43" s="1"/>
  <c r="O39" i="43"/>
  <c r="J27" i="40"/>
  <c r="J14" i="40"/>
  <c r="O57" i="43" l="1"/>
  <c r="O56" i="43"/>
  <c r="J9" i="40"/>
  <c r="T54" i="40" l="1"/>
  <c r="T63" i="40" s="1"/>
  <c r="S54" i="40"/>
  <c r="S63" i="40" s="1"/>
  <c r="R54" i="40"/>
  <c r="R63" i="40" s="1"/>
  <c r="Q54" i="40"/>
  <c r="Q63" i="40" s="1"/>
  <c r="O54" i="40"/>
  <c r="O63" i="40" s="1"/>
  <c r="N54" i="40"/>
  <c r="N63" i="40" s="1"/>
  <c r="L54" i="40"/>
  <c r="L63" i="40" s="1"/>
  <c r="K54" i="40"/>
  <c r="K63" i="40" s="1"/>
  <c r="I54" i="40"/>
  <c r="I63" i="40" s="1"/>
  <c r="H54" i="40"/>
  <c r="H63" i="40" s="1"/>
  <c r="F54" i="40"/>
  <c r="F63" i="40" s="1"/>
  <c r="E54" i="40"/>
  <c r="E63" i="40" s="1"/>
  <c r="D54" i="40"/>
  <c r="D63" i="40" s="1"/>
  <c r="C54" i="40"/>
  <c r="C63" i="40" s="1"/>
  <c r="U53" i="40"/>
  <c r="P53" i="40"/>
  <c r="J53" i="40"/>
  <c r="G53" i="40"/>
  <c r="U52" i="40"/>
  <c r="P52" i="40"/>
  <c r="J52" i="40"/>
  <c r="G52" i="40"/>
  <c r="U51" i="40"/>
  <c r="P51" i="40"/>
  <c r="J51" i="40"/>
  <c r="G51" i="40"/>
  <c r="U50" i="40"/>
  <c r="P50" i="40"/>
  <c r="J50" i="40"/>
  <c r="G50" i="40"/>
  <c r="U49" i="40"/>
  <c r="P49" i="40"/>
  <c r="J49" i="40"/>
  <c r="G49" i="40"/>
  <c r="U48" i="40"/>
  <c r="P48" i="40"/>
  <c r="J48" i="40"/>
  <c r="G48" i="40"/>
  <c r="U47" i="40"/>
  <c r="P47" i="40"/>
  <c r="J47" i="40"/>
  <c r="G47" i="40"/>
  <c r="U46" i="40"/>
  <c r="P46" i="40"/>
  <c r="J46" i="40"/>
  <c r="G46" i="40"/>
  <c r="U45" i="40"/>
  <c r="P45" i="40"/>
  <c r="G45" i="40"/>
  <c r="U44" i="40"/>
  <c r="P44" i="40"/>
  <c r="V44" i="40" s="1"/>
  <c r="G44" i="40"/>
  <c r="U43" i="40"/>
  <c r="P43" i="40"/>
  <c r="J43" i="40"/>
  <c r="G43" i="40"/>
  <c r="U42" i="40"/>
  <c r="P42" i="40"/>
  <c r="G42" i="40"/>
  <c r="J41" i="40"/>
  <c r="V41" i="40" s="1"/>
  <c r="G41" i="40"/>
  <c r="U40" i="40"/>
  <c r="P40" i="40"/>
  <c r="M40" i="40"/>
  <c r="G40" i="40"/>
  <c r="U39" i="40"/>
  <c r="P39" i="40"/>
  <c r="G39" i="40"/>
  <c r="U38" i="40"/>
  <c r="P38" i="40"/>
  <c r="J38" i="40"/>
  <c r="G38" i="40"/>
  <c r="U37" i="40"/>
  <c r="P37" i="40"/>
  <c r="G37" i="40"/>
  <c r="U36" i="40"/>
  <c r="P36" i="40"/>
  <c r="G36" i="40"/>
  <c r="U35" i="40"/>
  <c r="P35" i="40"/>
  <c r="J35" i="40"/>
  <c r="G35" i="40"/>
  <c r="U34" i="40"/>
  <c r="P34" i="40"/>
  <c r="M34" i="40"/>
  <c r="J34" i="40"/>
  <c r="G34" i="40"/>
  <c r="U33" i="40"/>
  <c r="P33" i="40"/>
  <c r="M33" i="40"/>
  <c r="J33" i="40"/>
  <c r="G33" i="40"/>
  <c r="U32" i="40"/>
  <c r="P32" i="40"/>
  <c r="J32" i="40"/>
  <c r="G32" i="40"/>
  <c r="U31" i="40"/>
  <c r="P31" i="40"/>
  <c r="J31" i="40"/>
  <c r="G31" i="40"/>
  <c r="U30" i="40"/>
  <c r="P30" i="40"/>
  <c r="J30" i="40"/>
  <c r="G30" i="40"/>
  <c r="U29" i="40"/>
  <c r="P29" i="40"/>
  <c r="J29" i="40"/>
  <c r="G29" i="40"/>
  <c r="U27" i="40"/>
  <c r="P27" i="40"/>
  <c r="G27" i="40"/>
  <c r="U26" i="40"/>
  <c r="P26" i="40"/>
  <c r="J26" i="40"/>
  <c r="G26" i="40"/>
  <c r="U25" i="40"/>
  <c r="P25" i="40"/>
  <c r="J25" i="40"/>
  <c r="G25" i="40"/>
  <c r="U24" i="40"/>
  <c r="P24" i="40"/>
  <c r="G24" i="40"/>
  <c r="U23" i="40"/>
  <c r="P23" i="40"/>
  <c r="G23" i="40"/>
  <c r="U22" i="40"/>
  <c r="P22" i="40"/>
  <c r="J22" i="40"/>
  <c r="G22" i="40"/>
  <c r="U21" i="40"/>
  <c r="P21" i="40"/>
  <c r="J21" i="40"/>
  <c r="G21" i="40"/>
  <c r="U19" i="40"/>
  <c r="P19" i="40"/>
  <c r="J19" i="40"/>
  <c r="G19" i="40"/>
  <c r="U18" i="40"/>
  <c r="P18" i="40"/>
  <c r="J18" i="40"/>
  <c r="G18" i="40"/>
  <c r="U17" i="40"/>
  <c r="P17" i="40"/>
  <c r="J17" i="40"/>
  <c r="G17" i="40"/>
  <c r="U16" i="40"/>
  <c r="P16" i="40"/>
  <c r="G16" i="40"/>
  <c r="U15" i="40"/>
  <c r="P15" i="40"/>
  <c r="J15" i="40"/>
  <c r="G15" i="40"/>
  <c r="U14" i="40"/>
  <c r="P14" i="40"/>
  <c r="G14" i="40"/>
  <c r="U13" i="40"/>
  <c r="P13" i="40"/>
  <c r="J13" i="40"/>
  <c r="G13" i="40"/>
  <c r="U12" i="40"/>
  <c r="P12" i="40"/>
  <c r="J12" i="40"/>
  <c r="G12" i="40"/>
  <c r="U11" i="40"/>
  <c r="P11" i="40"/>
  <c r="J11" i="40"/>
  <c r="G11" i="40"/>
  <c r="U10" i="40"/>
  <c r="P10" i="40"/>
  <c r="J10" i="40"/>
  <c r="G10" i="40"/>
  <c r="U9" i="40"/>
  <c r="P9" i="40"/>
  <c r="G9" i="40"/>
  <c r="U8" i="40"/>
  <c r="P8" i="40"/>
  <c r="J8" i="40"/>
  <c r="G8" i="40"/>
  <c r="U7" i="40"/>
  <c r="P7" i="40"/>
  <c r="J7" i="40"/>
  <c r="G7" i="40"/>
  <c r="U6" i="40"/>
  <c r="P6" i="40"/>
  <c r="J6" i="40"/>
  <c r="G6" i="40"/>
  <c r="U5" i="40"/>
  <c r="P5" i="40"/>
  <c r="J5" i="40"/>
  <c r="G5" i="40"/>
  <c r="V43" i="40" l="1"/>
  <c r="V17" i="40"/>
  <c r="V22" i="40"/>
  <c r="V10" i="40"/>
  <c r="V13" i="40"/>
  <c r="V24" i="40"/>
  <c r="V36" i="40"/>
  <c r="V46" i="40"/>
  <c r="V14" i="40"/>
  <c r="V26" i="40"/>
  <c r="M54" i="40"/>
  <c r="M63" i="40" s="1"/>
  <c r="V34" i="40"/>
  <c r="V37" i="40"/>
  <c r="V42" i="40"/>
  <c r="V50" i="40"/>
  <c r="V35" i="40"/>
  <c r="P54" i="40"/>
  <c r="P63" i="40" s="1"/>
  <c r="V8" i="40"/>
  <c r="V23" i="40"/>
  <c r="V40" i="40"/>
  <c r="V45" i="40"/>
  <c r="V9" i="40"/>
  <c r="V15" i="40"/>
  <c r="V25" i="40"/>
  <c r="V48" i="40"/>
  <c r="V49" i="40"/>
  <c r="V11" i="40"/>
  <c r="V12" i="40"/>
  <c r="V19" i="40"/>
  <c r="V21" i="40"/>
  <c r="V29" i="40"/>
  <c r="V30" i="40"/>
  <c r="V32" i="40"/>
  <c r="V33" i="40"/>
  <c r="V47" i="40"/>
  <c r="V51" i="40"/>
  <c r="V52" i="40"/>
  <c r="V53" i="40"/>
  <c r="V31" i="40"/>
  <c r="J54" i="40"/>
  <c r="J63" i="40" s="1"/>
  <c r="V27" i="40"/>
  <c r="U54" i="40"/>
  <c r="U63" i="40" s="1"/>
  <c r="G54" i="40"/>
  <c r="G63" i="40" s="1"/>
  <c r="V54" i="40" l="1"/>
  <c r="V63" i="40" s="1"/>
  <c r="K442" i="39"/>
  <c r="I627" i="39"/>
  <c r="C627" i="39"/>
  <c r="K626" i="39"/>
  <c r="K625" i="39"/>
  <c r="K624" i="39"/>
  <c r="J624" i="39"/>
  <c r="H624" i="39"/>
  <c r="H627" i="39" s="1"/>
  <c r="K623" i="39"/>
  <c r="K622" i="39"/>
  <c r="K621" i="39"/>
  <c r="K620" i="39"/>
  <c r="K619" i="39"/>
  <c r="K618" i="39"/>
  <c r="K617" i="39"/>
  <c r="K616" i="39"/>
  <c r="K615" i="39"/>
  <c r="K614" i="39"/>
  <c r="K613" i="39"/>
  <c r="K612" i="39"/>
  <c r="K611" i="39"/>
  <c r="K610" i="39"/>
  <c r="K609" i="39"/>
  <c r="K608" i="39"/>
  <c r="K607" i="39"/>
  <c r="K606" i="39"/>
  <c r="K605" i="39"/>
  <c r="K604" i="39"/>
  <c r="J603" i="39"/>
  <c r="J604" i="39" s="1"/>
  <c r="K597" i="39"/>
  <c r="K596" i="39"/>
  <c r="K595" i="39"/>
  <c r="K594" i="39"/>
  <c r="K593" i="39"/>
  <c r="K592" i="39"/>
  <c r="K591" i="39"/>
  <c r="K589" i="39"/>
  <c r="B586" i="39"/>
  <c r="K585" i="39"/>
  <c r="K584" i="39"/>
  <c r="J583" i="39"/>
  <c r="H583" i="39"/>
  <c r="K583" i="39" s="1"/>
  <c r="K582" i="39"/>
  <c r="K581" i="39"/>
  <c r="K580" i="39"/>
  <c r="J579" i="39"/>
  <c r="H579" i="39"/>
  <c r="K579" i="39" s="1"/>
  <c r="K578" i="39"/>
  <c r="K577" i="39"/>
  <c r="K576" i="39"/>
  <c r="K575" i="39"/>
  <c r="K574" i="39"/>
  <c r="K573" i="39"/>
  <c r="K572" i="39"/>
  <c r="K571" i="39"/>
  <c r="K570" i="39"/>
  <c r="K569" i="39"/>
  <c r="K568" i="39"/>
  <c r="K567" i="39"/>
  <c r="K566" i="39"/>
  <c r="K565" i="39"/>
  <c r="K564" i="39"/>
  <c r="K563" i="39"/>
  <c r="K562" i="39"/>
  <c r="K561" i="39"/>
  <c r="K560" i="39"/>
  <c r="K559" i="39"/>
  <c r="J557" i="39"/>
  <c r="I557" i="39"/>
  <c r="H557" i="39"/>
  <c r="G557" i="39"/>
  <c r="F557" i="39"/>
  <c r="E557" i="39"/>
  <c r="D557" i="39"/>
  <c r="C557" i="39"/>
  <c r="K556" i="39"/>
  <c r="K557" i="39" s="1"/>
  <c r="K555" i="39"/>
  <c r="K554" i="39"/>
  <c r="K553" i="39"/>
  <c r="K552" i="39"/>
  <c r="K551" i="39"/>
  <c r="K550" i="39"/>
  <c r="K549" i="39"/>
  <c r="K548" i="39"/>
  <c r="K547" i="39"/>
  <c r="K546" i="39"/>
  <c r="K545" i="39"/>
  <c r="K544" i="39"/>
  <c r="K543" i="39"/>
  <c r="J542" i="39"/>
  <c r="I542" i="39"/>
  <c r="H542" i="39"/>
  <c r="G542" i="39"/>
  <c r="F542" i="39"/>
  <c r="E542" i="39"/>
  <c r="D542" i="39"/>
  <c r="C542" i="39"/>
  <c r="K541" i="39"/>
  <c r="K540" i="39"/>
  <c r="K539" i="39"/>
  <c r="K538" i="39"/>
  <c r="K537" i="39"/>
  <c r="J536" i="39"/>
  <c r="H536" i="39"/>
  <c r="K535" i="39"/>
  <c r="K534" i="39"/>
  <c r="K533" i="39"/>
  <c r="K532" i="39"/>
  <c r="K531" i="39"/>
  <c r="K530" i="39"/>
  <c r="K529" i="39"/>
  <c r="K528" i="39"/>
  <c r="K527" i="39"/>
  <c r="K526" i="39"/>
  <c r="K525" i="39"/>
  <c r="J524" i="39"/>
  <c r="H524" i="39"/>
  <c r="K524" i="39" s="1"/>
  <c r="K523" i="39"/>
  <c r="K522" i="39"/>
  <c r="K521" i="39"/>
  <c r="F520" i="39"/>
  <c r="E520" i="39"/>
  <c r="B520" i="39"/>
  <c r="K519" i="39"/>
  <c r="K518" i="39"/>
  <c r="K517" i="39"/>
  <c r="J517" i="39"/>
  <c r="J519" i="39" s="1"/>
  <c r="K516" i="39"/>
  <c r="K515" i="39"/>
  <c r="K514" i="39"/>
  <c r="K513" i="39"/>
  <c r="K512" i="39"/>
  <c r="K511" i="39"/>
  <c r="K510" i="39"/>
  <c r="K508" i="39"/>
  <c r="K507" i="39"/>
  <c r="J506" i="39"/>
  <c r="J509" i="39" s="1"/>
  <c r="H506" i="39"/>
  <c r="K506" i="39" s="1"/>
  <c r="K505" i="39"/>
  <c r="K504" i="39"/>
  <c r="K503" i="39"/>
  <c r="K502" i="39"/>
  <c r="K501" i="39"/>
  <c r="K500" i="39"/>
  <c r="J499" i="39"/>
  <c r="I499" i="39"/>
  <c r="I520" i="39" s="1"/>
  <c r="G499" i="39"/>
  <c r="G520" i="39" s="1"/>
  <c r="D499" i="39"/>
  <c r="D520" i="39" s="1"/>
  <c r="C499" i="39"/>
  <c r="C520" i="39" s="1"/>
  <c r="K498" i="39"/>
  <c r="K497" i="39"/>
  <c r="K496" i="39"/>
  <c r="K495" i="39"/>
  <c r="K494" i="39"/>
  <c r="K493" i="39"/>
  <c r="K492" i="39"/>
  <c r="J491" i="39"/>
  <c r="H491" i="39"/>
  <c r="K491" i="39" s="1"/>
  <c r="K490" i="39"/>
  <c r="K489" i="39"/>
  <c r="K488" i="39"/>
  <c r="K487" i="39"/>
  <c r="K486" i="39"/>
  <c r="J485" i="39"/>
  <c r="H485" i="39"/>
  <c r="K485" i="39" s="1"/>
  <c r="K484" i="39"/>
  <c r="K483" i="39"/>
  <c r="K482" i="39"/>
  <c r="K481" i="39"/>
  <c r="J480" i="39"/>
  <c r="H480" i="39"/>
  <c r="K480" i="39" s="1"/>
  <c r="K479" i="39"/>
  <c r="K478" i="39"/>
  <c r="K477" i="39"/>
  <c r="J476" i="39"/>
  <c r="H476" i="39"/>
  <c r="K476" i="39" s="1"/>
  <c r="K475" i="39"/>
  <c r="K474" i="39"/>
  <c r="J474" i="39"/>
  <c r="K473" i="39"/>
  <c r="J472" i="39"/>
  <c r="K471" i="39"/>
  <c r="K470" i="39"/>
  <c r="K469" i="39"/>
  <c r="K468" i="39"/>
  <c r="J467" i="39"/>
  <c r="H467" i="39"/>
  <c r="K466" i="39"/>
  <c r="K465" i="39"/>
  <c r="K463" i="39"/>
  <c r="K462" i="39"/>
  <c r="K461" i="39"/>
  <c r="K460" i="39"/>
  <c r="K459" i="39"/>
  <c r="J459" i="39"/>
  <c r="K458" i="39"/>
  <c r="K457" i="39"/>
  <c r="K456" i="39"/>
  <c r="J456" i="39"/>
  <c r="H456" i="39"/>
  <c r="K455" i="39"/>
  <c r="K454" i="39"/>
  <c r="K453" i="39"/>
  <c r="K452" i="39"/>
  <c r="K451" i="39"/>
  <c r="K450" i="39"/>
  <c r="J449" i="39"/>
  <c r="I449" i="39"/>
  <c r="I464" i="39" s="1"/>
  <c r="H449" i="39"/>
  <c r="G449" i="39"/>
  <c r="G464" i="39" s="1"/>
  <c r="F449" i="39"/>
  <c r="F464" i="39" s="1"/>
  <c r="E449" i="39"/>
  <c r="E464" i="39" s="1"/>
  <c r="D449" i="39"/>
  <c r="D464" i="39" s="1"/>
  <c r="C449" i="39"/>
  <c r="C464" i="39" s="1"/>
  <c r="B449" i="39"/>
  <c r="B464" i="39" s="1"/>
  <c r="K448" i="39"/>
  <c r="K449" i="39" s="1"/>
  <c r="K447" i="39"/>
  <c r="K446" i="39"/>
  <c r="K445" i="39"/>
  <c r="K444" i="39"/>
  <c r="K443" i="39"/>
  <c r="J441" i="39"/>
  <c r="H441" i="39"/>
  <c r="K441" i="39" s="1"/>
  <c r="K440" i="39"/>
  <c r="K439" i="39"/>
  <c r="J438" i="39"/>
  <c r="H438" i="39"/>
  <c r="K437" i="39"/>
  <c r="K436" i="39"/>
  <c r="K434" i="39"/>
  <c r="J433" i="39"/>
  <c r="H433" i="39"/>
  <c r="K433" i="39" s="1"/>
  <c r="K432" i="39"/>
  <c r="K431" i="39"/>
  <c r="K430" i="39"/>
  <c r="K429" i="39"/>
  <c r="J429" i="39"/>
  <c r="K428" i="39"/>
  <c r="K427" i="39"/>
  <c r="K426" i="39"/>
  <c r="K425" i="39"/>
  <c r="J425" i="39"/>
  <c r="H425" i="39"/>
  <c r="K424" i="39"/>
  <c r="K423" i="39"/>
  <c r="K422" i="39"/>
  <c r="K421" i="39"/>
  <c r="K420" i="39"/>
  <c r="J419" i="39"/>
  <c r="H419" i="39"/>
  <c r="K419" i="39" s="1"/>
  <c r="K418" i="39"/>
  <c r="K416" i="39"/>
  <c r="K415" i="39"/>
  <c r="K414" i="39"/>
  <c r="K413" i="39"/>
  <c r="K412" i="39"/>
  <c r="K411" i="39"/>
  <c r="K410" i="39"/>
  <c r="K409" i="39"/>
  <c r="K408" i="39"/>
  <c r="K407" i="39"/>
  <c r="J406" i="39"/>
  <c r="I406" i="39"/>
  <c r="H406" i="39"/>
  <c r="G406" i="39"/>
  <c r="F406" i="39"/>
  <c r="E406" i="39"/>
  <c r="D406" i="39"/>
  <c r="C406" i="39"/>
  <c r="B406" i="39"/>
  <c r="K405" i="39"/>
  <c r="K404" i="39"/>
  <c r="J403" i="39"/>
  <c r="I403" i="39"/>
  <c r="H403" i="39"/>
  <c r="G403" i="39"/>
  <c r="G435" i="39" s="1"/>
  <c r="F403" i="39"/>
  <c r="E403" i="39"/>
  <c r="D403" i="39"/>
  <c r="C403" i="39"/>
  <c r="C435" i="39" s="1"/>
  <c r="B403" i="39"/>
  <c r="K402" i="39"/>
  <c r="K401" i="39"/>
  <c r="K400" i="39"/>
  <c r="K399" i="39"/>
  <c r="F398" i="39"/>
  <c r="E398" i="39"/>
  <c r="D398" i="39"/>
  <c r="B398" i="39"/>
  <c r="K397" i="39"/>
  <c r="K396" i="39"/>
  <c r="K395" i="39"/>
  <c r="K394" i="39"/>
  <c r="K393" i="39"/>
  <c r="K392" i="39"/>
  <c r="K391" i="39"/>
  <c r="K390" i="39"/>
  <c r="K389" i="39"/>
  <c r="K388" i="39"/>
  <c r="K387" i="39"/>
  <c r="K386" i="39"/>
  <c r="K385" i="39"/>
  <c r="J383" i="39"/>
  <c r="J384" i="39" s="1"/>
  <c r="H383" i="39"/>
  <c r="K383" i="39" s="1"/>
  <c r="K382" i="39"/>
  <c r="K381" i="39"/>
  <c r="K380" i="39"/>
  <c r="K379" i="39"/>
  <c r="K378" i="39"/>
  <c r="K377" i="39"/>
  <c r="K376" i="39"/>
  <c r="K375" i="39"/>
  <c r="K374" i="39"/>
  <c r="K373" i="39"/>
  <c r="J372" i="39"/>
  <c r="H372" i="39"/>
  <c r="K372" i="39" s="1"/>
  <c r="K371" i="39"/>
  <c r="K370" i="39"/>
  <c r="K369" i="39"/>
  <c r="K368" i="39"/>
  <c r="K367" i="39"/>
  <c r="K366" i="39"/>
  <c r="K365" i="39"/>
  <c r="K364" i="39"/>
  <c r="K363" i="39"/>
  <c r="J362" i="39"/>
  <c r="I362" i="39"/>
  <c r="I398" i="39" s="1"/>
  <c r="H362" i="39"/>
  <c r="G362" i="39"/>
  <c r="G398" i="39" s="1"/>
  <c r="C362" i="39"/>
  <c r="K361" i="39"/>
  <c r="J360" i="39"/>
  <c r="H360" i="39"/>
  <c r="K360" i="39" s="1"/>
  <c r="K359" i="39"/>
  <c r="J358" i="39"/>
  <c r="H358" i="39"/>
  <c r="K357" i="39"/>
  <c r="K356" i="39"/>
  <c r="K355" i="39"/>
  <c r="K354" i="39"/>
  <c r="K353" i="39"/>
  <c r="K352" i="39"/>
  <c r="K351" i="39"/>
  <c r="K349" i="39"/>
  <c r="J348" i="39"/>
  <c r="H348" i="39"/>
  <c r="H350" i="39" s="1"/>
  <c r="K347" i="39"/>
  <c r="K346" i="39"/>
  <c r="K345" i="39"/>
  <c r="K344" i="39"/>
  <c r="K343" i="39"/>
  <c r="K342" i="39"/>
  <c r="K341" i="39"/>
  <c r="J340" i="39"/>
  <c r="H340" i="39"/>
  <c r="K339" i="39"/>
  <c r="K338" i="39"/>
  <c r="K337" i="39"/>
  <c r="K336" i="39"/>
  <c r="I335" i="39"/>
  <c r="G335" i="39"/>
  <c r="C335" i="39"/>
  <c r="B335" i="39"/>
  <c r="K334" i="39"/>
  <c r="K333" i="39"/>
  <c r="J332" i="39"/>
  <c r="H332" i="39"/>
  <c r="K331" i="39"/>
  <c r="K330" i="39"/>
  <c r="K329" i="39"/>
  <c r="K328" i="39"/>
  <c r="K327" i="39"/>
  <c r="K326" i="39"/>
  <c r="K325" i="39"/>
  <c r="K324" i="39"/>
  <c r="K323" i="39"/>
  <c r="K322" i="39"/>
  <c r="J321" i="39"/>
  <c r="K321" i="39" s="1"/>
  <c r="K320" i="39"/>
  <c r="K319" i="39"/>
  <c r="K318" i="39"/>
  <c r="K317" i="39"/>
  <c r="K316" i="39"/>
  <c r="K315" i="39"/>
  <c r="K314" i="39"/>
  <c r="K313" i="39"/>
  <c r="K312" i="39"/>
  <c r="K311" i="39"/>
  <c r="J310" i="39"/>
  <c r="H310" i="39"/>
  <c r="K309" i="39"/>
  <c r="K308" i="39"/>
  <c r="K307" i="39"/>
  <c r="K306" i="39"/>
  <c r="K305" i="39"/>
  <c r="K304" i="39"/>
  <c r="K303" i="39"/>
  <c r="K302" i="39"/>
  <c r="G301" i="39"/>
  <c r="F301" i="39"/>
  <c r="E301" i="39"/>
  <c r="D301" i="39"/>
  <c r="C301" i="39"/>
  <c r="B301" i="39"/>
  <c r="K300" i="39"/>
  <c r="K299" i="39"/>
  <c r="J298" i="39"/>
  <c r="H298" i="39"/>
  <c r="K297" i="39"/>
  <c r="J296" i="39"/>
  <c r="I296" i="39"/>
  <c r="K295" i="39"/>
  <c r="K294" i="39"/>
  <c r="K293" i="39"/>
  <c r="K292" i="39"/>
  <c r="K291" i="39"/>
  <c r="K290" i="39"/>
  <c r="K289" i="39"/>
  <c r="J288" i="39"/>
  <c r="H288" i="39"/>
  <c r="K287" i="39"/>
  <c r="K286" i="39"/>
  <c r="K285" i="39"/>
  <c r="K284" i="39"/>
  <c r="K283" i="39"/>
  <c r="K282" i="39"/>
  <c r="K281" i="39"/>
  <c r="K280" i="39"/>
  <c r="K279" i="39"/>
  <c r="K278" i="39"/>
  <c r="K277" i="39"/>
  <c r="K276" i="39"/>
  <c r="K275" i="39"/>
  <c r="J274" i="39"/>
  <c r="H274" i="39"/>
  <c r="K273" i="39"/>
  <c r="J272" i="39"/>
  <c r="K272" i="39" s="1"/>
  <c r="K271" i="39"/>
  <c r="K270" i="39"/>
  <c r="K269" i="39"/>
  <c r="K268" i="39"/>
  <c r="K267" i="39"/>
  <c r="K266" i="39"/>
  <c r="K265" i="39"/>
  <c r="K264" i="39"/>
  <c r="K263" i="39"/>
  <c r="K262" i="39"/>
  <c r="K261" i="39"/>
  <c r="K260" i="39"/>
  <c r="K259" i="39"/>
  <c r="K258" i="39"/>
  <c r="K257" i="39"/>
  <c r="K256" i="39"/>
  <c r="K255" i="39"/>
  <c r="K254" i="39"/>
  <c r="K253" i="39"/>
  <c r="K252" i="39"/>
  <c r="K251" i="39"/>
  <c r="K250" i="39"/>
  <c r="K249" i="39"/>
  <c r="K248" i="39"/>
  <c r="K247" i="39"/>
  <c r="K246" i="39"/>
  <c r="J245" i="39"/>
  <c r="K244" i="39"/>
  <c r="K243" i="39"/>
  <c r="K242" i="39"/>
  <c r="K241" i="39"/>
  <c r="K240" i="39"/>
  <c r="K238" i="39"/>
  <c r="K237" i="39"/>
  <c r="K236" i="39"/>
  <c r="K235" i="39"/>
  <c r="K234" i="39"/>
  <c r="K233" i="39"/>
  <c r="K232" i="39"/>
  <c r="K231" i="39"/>
  <c r="K230" i="39"/>
  <c r="K229" i="39"/>
  <c r="K228" i="39"/>
  <c r="J227" i="39"/>
  <c r="I227" i="39"/>
  <c r="H227" i="39"/>
  <c r="G227" i="39"/>
  <c r="F227" i="39"/>
  <c r="E227" i="39"/>
  <c r="D227" i="39"/>
  <c r="C227" i="39"/>
  <c r="K226" i="39"/>
  <c r="K225" i="39"/>
  <c r="K224" i="39"/>
  <c r="K223" i="39"/>
  <c r="K222" i="39"/>
  <c r="K221" i="39"/>
  <c r="K220" i="39"/>
  <c r="J32" i="39"/>
  <c r="H32" i="39"/>
  <c r="K218" i="39"/>
  <c r="K217" i="39"/>
  <c r="K216" i="39"/>
  <c r="K215" i="39"/>
  <c r="K214" i="39"/>
  <c r="J213" i="39"/>
  <c r="I213" i="39"/>
  <c r="H213" i="39"/>
  <c r="G213" i="39"/>
  <c r="F213" i="39"/>
  <c r="E213" i="39"/>
  <c r="D213" i="39"/>
  <c r="C213" i="39"/>
  <c r="B213" i="39"/>
  <c r="B239" i="39" s="1"/>
  <c r="K212" i="39"/>
  <c r="K211" i="39"/>
  <c r="K210" i="39"/>
  <c r="K209" i="39"/>
  <c r="K208" i="39"/>
  <c r="K207" i="39"/>
  <c r="K206" i="39"/>
  <c r="K205" i="39"/>
  <c r="K204" i="39"/>
  <c r="J203" i="39"/>
  <c r="H203" i="39"/>
  <c r="K202" i="39"/>
  <c r="K201" i="39"/>
  <c r="K200" i="39"/>
  <c r="K199" i="39"/>
  <c r="K197" i="39"/>
  <c r="K196" i="39"/>
  <c r="K195" i="39"/>
  <c r="K194" i="39"/>
  <c r="K193" i="39"/>
  <c r="K192" i="39"/>
  <c r="K191" i="39"/>
  <c r="K190" i="39"/>
  <c r="K189" i="39"/>
  <c r="K188" i="39"/>
  <c r="K187" i="39"/>
  <c r="K186" i="39"/>
  <c r="K185" i="39"/>
  <c r="K184" i="39"/>
  <c r="K183" i="39"/>
  <c r="K182" i="39"/>
  <c r="K181" i="39"/>
  <c r="K180" i="39"/>
  <c r="J179" i="39"/>
  <c r="I179" i="39"/>
  <c r="I198" i="39" s="1"/>
  <c r="H179" i="39"/>
  <c r="H198" i="39" s="1"/>
  <c r="G179" i="39"/>
  <c r="G198" i="39" s="1"/>
  <c r="F179" i="39"/>
  <c r="F198" i="39" s="1"/>
  <c r="E179" i="39"/>
  <c r="E198" i="39" s="1"/>
  <c r="D179" i="39"/>
  <c r="D198" i="39" s="1"/>
  <c r="C179" i="39"/>
  <c r="C198" i="39" s="1"/>
  <c r="B179" i="39"/>
  <c r="K178" i="39"/>
  <c r="J177" i="39"/>
  <c r="K177" i="39" s="1"/>
  <c r="K176" i="39"/>
  <c r="K175" i="39"/>
  <c r="K174" i="39"/>
  <c r="K173" i="39"/>
  <c r="K172" i="39"/>
  <c r="K171" i="39"/>
  <c r="K170" i="39"/>
  <c r="K169" i="39"/>
  <c r="K168" i="39"/>
  <c r="K167" i="39"/>
  <c r="K166" i="39"/>
  <c r="K165" i="39"/>
  <c r="K164" i="39"/>
  <c r="K163" i="39"/>
  <c r="J161" i="39"/>
  <c r="H161" i="39"/>
  <c r="K161" i="39" s="1"/>
  <c r="K160" i="39"/>
  <c r="K159" i="39"/>
  <c r="K158" i="39"/>
  <c r="K157" i="39"/>
  <c r="K156" i="39"/>
  <c r="J155" i="39"/>
  <c r="I155" i="39"/>
  <c r="H155" i="39"/>
  <c r="G155" i="39"/>
  <c r="C155" i="39"/>
  <c r="K154" i="39"/>
  <c r="K153" i="39"/>
  <c r="J152" i="39"/>
  <c r="I152" i="39"/>
  <c r="H152" i="39"/>
  <c r="G152" i="39"/>
  <c r="C152" i="39"/>
  <c r="K151" i="39"/>
  <c r="J150" i="39"/>
  <c r="H150" i="39"/>
  <c r="K149" i="39"/>
  <c r="K148" i="39"/>
  <c r="K147" i="39"/>
  <c r="K146" i="39"/>
  <c r="K145" i="39"/>
  <c r="K134" i="39"/>
  <c r="J133" i="39"/>
  <c r="H133" i="39"/>
  <c r="K132" i="39"/>
  <c r="K131" i="39"/>
  <c r="K130" i="39"/>
  <c r="K129" i="39"/>
  <c r="J128" i="39"/>
  <c r="H128" i="39"/>
  <c r="K128" i="39" s="1"/>
  <c r="K127" i="39"/>
  <c r="K126" i="39"/>
  <c r="J125" i="39"/>
  <c r="H125" i="39"/>
  <c r="K124" i="39"/>
  <c r="K123" i="39"/>
  <c r="K122" i="39"/>
  <c r="J121" i="39"/>
  <c r="K121" i="39" s="1"/>
  <c r="K120" i="39"/>
  <c r="K119" i="39"/>
  <c r="J118" i="39"/>
  <c r="H118" i="39"/>
  <c r="K118" i="39" s="1"/>
  <c r="K117" i="39"/>
  <c r="K116" i="39"/>
  <c r="K115" i="39"/>
  <c r="K114" i="39"/>
  <c r="K113" i="39"/>
  <c r="K112" i="39"/>
  <c r="K111" i="39"/>
  <c r="K110" i="39"/>
  <c r="K109" i="39"/>
  <c r="K108" i="39"/>
  <c r="K107" i="39"/>
  <c r="K106" i="39"/>
  <c r="K105" i="39"/>
  <c r="K104" i="39"/>
  <c r="K103" i="39"/>
  <c r="K102" i="39"/>
  <c r="J100" i="39"/>
  <c r="H100" i="39"/>
  <c r="K100" i="39" s="1"/>
  <c r="K99" i="39"/>
  <c r="K98" i="39"/>
  <c r="K97" i="39"/>
  <c r="K96" i="39"/>
  <c r="K95" i="39"/>
  <c r="K94" i="39"/>
  <c r="K93" i="39"/>
  <c r="J93" i="39"/>
  <c r="K92" i="39"/>
  <c r="K91" i="39"/>
  <c r="J90" i="39"/>
  <c r="H90" i="39"/>
  <c r="K90" i="39" s="1"/>
  <c r="K89" i="39"/>
  <c r="K88" i="39"/>
  <c r="K87" i="39"/>
  <c r="K86" i="39"/>
  <c r="K85" i="39"/>
  <c r="J84" i="39"/>
  <c r="H84" i="39"/>
  <c r="K83" i="39"/>
  <c r="K82" i="39"/>
  <c r="K81" i="39"/>
  <c r="J80" i="39"/>
  <c r="I80" i="39"/>
  <c r="H80" i="39"/>
  <c r="G80" i="39"/>
  <c r="F80" i="39"/>
  <c r="F162" i="39" s="1"/>
  <c r="E80" i="39"/>
  <c r="E162" i="39" s="1"/>
  <c r="D80" i="39"/>
  <c r="D162" i="39" s="1"/>
  <c r="C80" i="39"/>
  <c r="B80" i="39"/>
  <c r="K79" i="39"/>
  <c r="K78" i="39"/>
  <c r="K77" i="39"/>
  <c r="J76" i="39"/>
  <c r="I76" i="39"/>
  <c r="K75" i="39"/>
  <c r="J73" i="39"/>
  <c r="I73" i="39"/>
  <c r="H73" i="39"/>
  <c r="G73" i="39"/>
  <c r="F73" i="39"/>
  <c r="E73" i="39"/>
  <c r="D73" i="39"/>
  <c r="C73" i="39"/>
  <c r="B73" i="39"/>
  <c r="K72" i="39"/>
  <c r="K71" i="39"/>
  <c r="K70" i="39"/>
  <c r="K69" i="39"/>
  <c r="K68" i="39"/>
  <c r="K65" i="39"/>
  <c r="K64" i="39"/>
  <c r="K62" i="39"/>
  <c r="K59" i="39"/>
  <c r="K58" i="39"/>
  <c r="K57" i="39"/>
  <c r="K56" i="39"/>
  <c r="K55" i="39"/>
  <c r="K53" i="39"/>
  <c r="K52" i="39"/>
  <c r="K51" i="39"/>
  <c r="K50" i="39"/>
  <c r="K49" i="39"/>
  <c r="K48" i="39"/>
  <c r="K47" i="39"/>
  <c r="K46" i="39"/>
  <c r="K45" i="39"/>
  <c r="K44" i="39"/>
  <c r="K43" i="39"/>
  <c r="K42" i="39"/>
  <c r="K41" i="39"/>
  <c r="K40" i="39"/>
  <c r="K39" i="39"/>
  <c r="K38" i="39"/>
  <c r="K37" i="39"/>
  <c r="K36" i="39"/>
  <c r="K35" i="39"/>
  <c r="K34" i="39"/>
  <c r="K33" i="39"/>
  <c r="J33" i="39"/>
  <c r="K31" i="39"/>
  <c r="J30" i="39"/>
  <c r="E30" i="39"/>
  <c r="D30" i="39"/>
  <c r="C30" i="39"/>
  <c r="K29" i="39"/>
  <c r="K28" i="39"/>
  <c r="K27" i="39"/>
  <c r="J26" i="39"/>
  <c r="E26" i="39"/>
  <c r="D26" i="39"/>
  <c r="C26" i="39"/>
  <c r="K25" i="39"/>
  <c r="K26" i="39" s="1"/>
  <c r="K24" i="39"/>
  <c r="J24" i="39"/>
  <c r="J23" i="39"/>
  <c r="H23" i="39"/>
  <c r="K23" i="39" s="1"/>
  <c r="J22" i="39"/>
  <c r="H22" i="39"/>
  <c r="K22" i="39" s="1"/>
  <c r="J21" i="39"/>
  <c r="K21" i="39" s="1"/>
  <c r="K20" i="39"/>
  <c r="J19" i="39"/>
  <c r="I19" i="39"/>
  <c r="H19" i="39"/>
  <c r="G19" i="39"/>
  <c r="F19" i="39"/>
  <c r="E19" i="39"/>
  <c r="D19" i="39"/>
  <c r="C19" i="39"/>
  <c r="B19" i="39"/>
  <c r="K18" i="39"/>
  <c r="K17" i="39"/>
  <c r="K16" i="39"/>
  <c r="K15" i="39"/>
  <c r="J14" i="39"/>
  <c r="I14" i="39"/>
  <c r="H14" i="39"/>
  <c r="G14" i="39"/>
  <c r="F14" i="39"/>
  <c r="E14" i="39"/>
  <c r="D14" i="39"/>
  <c r="C14" i="39"/>
  <c r="B14" i="39"/>
  <c r="K13" i="39"/>
  <c r="K12" i="39"/>
  <c r="K11" i="39"/>
  <c r="K10" i="39"/>
  <c r="K9" i="39"/>
  <c r="K8" i="39"/>
  <c r="K7" i="39"/>
  <c r="J6" i="39"/>
  <c r="H6" i="39"/>
  <c r="G6" i="39"/>
  <c r="F6" i="39"/>
  <c r="E6" i="39"/>
  <c r="D6" i="39"/>
  <c r="C6" i="39"/>
  <c r="B6" i="39"/>
  <c r="K5" i="39"/>
  <c r="K4" i="39"/>
  <c r="K3" i="39"/>
  <c r="F66" i="39" l="1"/>
  <c r="E66" i="39"/>
  <c r="E628" i="39" s="1"/>
  <c r="I435" i="39"/>
  <c r="B66" i="39"/>
  <c r="D66" i="39"/>
  <c r="I66" i="39"/>
  <c r="C66" i="39"/>
  <c r="G66" i="39"/>
  <c r="K6" i="39"/>
  <c r="K30" i="39"/>
  <c r="K274" i="39"/>
  <c r="G586" i="39"/>
  <c r="J627" i="39"/>
  <c r="D239" i="39"/>
  <c r="H66" i="39"/>
  <c r="J66" i="39"/>
  <c r="H301" i="39"/>
  <c r="K298" i="39"/>
  <c r="J435" i="39"/>
  <c r="F586" i="39"/>
  <c r="C239" i="39"/>
  <c r="G239" i="39"/>
  <c r="I239" i="39"/>
  <c r="H384" i="39"/>
  <c r="K384" i="39" s="1"/>
  <c r="K73" i="39"/>
  <c r="K32" i="39"/>
  <c r="J335" i="39"/>
  <c r="K348" i="39"/>
  <c r="B435" i="39"/>
  <c r="J464" i="39"/>
  <c r="J586" i="39"/>
  <c r="K542" i="39"/>
  <c r="K19" i="39"/>
  <c r="C586" i="39"/>
  <c r="G628" i="39"/>
  <c r="K14" i="39"/>
  <c r="K150" i="39"/>
  <c r="K332" i="39"/>
  <c r="K340" i="39"/>
  <c r="J350" i="39"/>
  <c r="K350" i="39" s="1"/>
  <c r="K358" i="39"/>
  <c r="E586" i="39"/>
  <c r="I586" i="39"/>
  <c r="G162" i="39"/>
  <c r="E239" i="39"/>
  <c r="H162" i="39"/>
  <c r="F239" i="39"/>
  <c r="K288" i="39"/>
  <c r="K84" i="39"/>
  <c r="J198" i="39"/>
  <c r="K227" i="39"/>
  <c r="K296" i="39"/>
  <c r="K152" i="39"/>
  <c r="D628" i="39"/>
  <c r="K125" i="39"/>
  <c r="K155" i="39"/>
  <c r="C162" i="39"/>
  <c r="K310" i="39"/>
  <c r="H335" i="39"/>
  <c r="K335" i="39" s="1"/>
  <c r="J162" i="39"/>
  <c r="I162" i="39"/>
  <c r="H239" i="39"/>
  <c r="K203" i="39"/>
  <c r="K213" i="39"/>
  <c r="K245" i="39"/>
  <c r="J301" i="39"/>
  <c r="H435" i="39"/>
  <c r="K76" i="39"/>
  <c r="B162" i="39"/>
  <c r="K80" i="39"/>
  <c r="K133" i="39"/>
  <c r="K179" i="39"/>
  <c r="J239" i="39"/>
  <c r="K362" i="39"/>
  <c r="K406" i="39"/>
  <c r="H464" i="39"/>
  <c r="K438" i="39"/>
  <c r="K464" i="39" s="1"/>
  <c r="K472" i="39"/>
  <c r="J520" i="39"/>
  <c r="K536" i="39"/>
  <c r="H586" i="39"/>
  <c r="D586" i="39"/>
  <c r="K603" i="39"/>
  <c r="K627" i="39" s="1"/>
  <c r="I301" i="39"/>
  <c r="C398" i="39"/>
  <c r="B198" i="39"/>
  <c r="H398" i="39"/>
  <c r="K499" i="39"/>
  <c r="H509" i="39"/>
  <c r="K509" i="39" s="1"/>
  <c r="K403" i="39"/>
  <c r="K467" i="39"/>
  <c r="F587" i="39" l="1"/>
  <c r="J398" i="39"/>
  <c r="J587" i="39" s="1"/>
  <c r="J628" i="39" s="1"/>
  <c r="K66" i="39"/>
  <c r="K435" i="39"/>
  <c r="K398" i="39"/>
  <c r="K198" i="39"/>
  <c r="F628" i="39"/>
  <c r="K301" i="39"/>
  <c r="K586" i="39"/>
  <c r="K239" i="39"/>
  <c r="H520" i="39"/>
  <c r="K520" i="39" s="1"/>
  <c r="C587" i="39"/>
  <c r="C628" i="39" s="1"/>
  <c r="K162" i="39"/>
  <c r="I628" i="39"/>
  <c r="G93" i="13"/>
  <c r="G136" i="13"/>
  <c r="G81" i="13"/>
  <c r="G84" i="13"/>
  <c r="F38" i="2"/>
  <c r="E26" i="2"/>
  <c r="F4" i="2"/>
  <c r="F5" i="2"/>
  <c r="B628" i="39" l="1"/>
  <c r="H587" i="39"/>
  <c r="H628" i="39" s="1"/>
  <c r="F14" i="24"/>
  <c r="E14" i="24"/>
  <c r="E167" i="13"/>
  <c r="F30" i="13"/>
  <c r="E30" i="13"/>
  <c r="G38" i="13"/>
  <c r="E39" i="13"/>
  <c r="K587" i="39" l="1"/>
  <c r="K628" i="39" s="1"/>
  <c r="I604" i="8"/>
  <c r="J604" i="8" s="1"/>
  <c r="I605" i="8"/>
  <c r="J605" i="8" s="1"/>
  <c r="I606" i="8"/>
  <c r="J606" i="8" s="1"/>
  <c r="I592" i="8"/>
  <c r="J592" i="8" s="1"/>
  <c r="I563" i="8"/>
  <c r="J563" i="8" s="1"/>
  <c r="I564" i="8"/>
  <c r="J564" i="8" s="1"/>
  <c r="I565" i="8"/>
  <c r="J565" i="8" s="1"/>
  <c r="I578" i="8"/>
  <c r="J578" i="8" s="1"/>
  <c r="I573" i="8"/>
  <c r="J573" i="8" s="1"/>
  <c r="I574" i="8"/>
  <c r="J574" i="8" s="1"/>
  <c r="I568" i="8"/>
  <c r="J568" i="8" s="1"/>
  <c r="I569" i="8"/>
  <c r="J569" i="8" s="1"/>
  <c r="I557" i="8"/>
  <c r="J557" i="8" s="1"/>
  <c r="J266" i="8" l="1"/>
  <c r="I166" i="8"/>
  <c r="J166" i="8" s="1"/>
  <c r="I167" i="8"/>
  <c r="J167" i="8" s="1"/>
  <c r="I97" i="8"/>
  <c r="J97" i="8" s="1"/>
  <c r="I98" i="8"/>
  <c r="J98" i="8" s="1"/>
  <c r="I99" i="8"/>
  <c r="J99" i="8" s="1"/>
  <c r="I100" i="8"/>
  <c r="J100" i="8" s="1"/>
  <c r="G71" i="6"/>
  <c r="G237" i="6"/>
  <c r="G238" i="6"/>
  <c r="G239" i="6"/>
  <c r="G240" i="6"/>
  <c r="G241" i="6"/>
  <c r="G242" i="6"/>
  <c r="G243" i="6"/>
  <c r="G236" i="6"/>
  <c r="G197" i="6"/>
  <c r="G198" i="6"/>
  <c r="G199" i="6"/>
  <c r="G200" i="6"/>
  <c r="G201" i="6"/>
  <c r="G202" i="6"/>
  <c r="G204" i="6"/>
  <c r="G205" i="6"/>
  <c r="G206" i="6"/>
  <c r="G207" i="6"/>
  <c r="G208" i="6"/>
  <c r="G209" i="6"/>
  <c r="G210" i="6"/>
  <c r="G211" i="6"/>
  <c r="G212" i="6"/>
  <c r="H212" i="6" s="1"/>
  <c r="G213" i="6"/>
  <c r="G214" i="6"/>
  <c r="G215" i="6"/>
  <c r="G216" i="6"/>
  <c r="G217" i="6"/>
  <c r="G219" i="6"/>
  <c r="G221" i="6"/>
  <c r="G223" i="6"/>
  <c r="G225" i="6"/>
  <c r="G226" i="6"/>
  <c r="G227" i="6"/>
  <c r="G229" i="6"/>
  <c r="H229" i="6" s="1"/>
  <c r="G195" i="6"/>
  <c r="H195" i="6" s="1"/>
  <c r="G187" i="6"/>
  <c r="G188" i="6"/>
  <c r="G189" i="6"/>
  <c r="G190" i="6"/>
  <c r="G191" i="6"/>
  <c r="G186" i="6"/>
  <c r="G151" i="6"/>
  <c r="G152" i="6"/>
  <c r="H152" i="6" s="1"/>
  <c r="G154" i="6"/>
  <c r="G155" i="6"/>
  <c r="G157" i="6"/>
  <c r="G159" i="6"/>
  <c r="G160" i="6"/>
  <c r="G161" i="6"/>
  <c r="G162" i="6"/>
  <c r="G163" i="6"/>
  <c r="G164" i="6"/>
  <c r="G165" i="6"/>
  <c r="G166" i="6"/>
  <c r="G167" i="6"/>
  <c r="G168" i="6"/>
  <c r="G170" i="6"/>
  <c r="G172" i="6"/>
  <c r="G175" i="6"/>
  <c r="G176" i="6"/>
  <c r="G177" i="6"/>
  <c r="G178" i="6"/>
  <c r="G180" i="6"/>
  <c r="G182" i="6"/>
  <c r="G150" i="6"/>
  <c r="G93" i="6"/>
  <c r="H93" i="6" s="1"/>
  <c r="G94" i="6"/>
  <c r="G95" i="6"/>
  <c r="G96" i="6"/>
  <c r="G98" i="6"/>
  <c r="G99" i="6"/>
  <c r="G100" i="6"/>
  <c r="G101" i="6"/>
  <c r="H101" i="6" s="1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92" i="6"/>
  <c r="H92" i="6" s="1"/>
  <c r="G68" i="6"/>
  <c r="G61" i="6"/>
  <c r="G62" i="6"/>
  <c r="G63" i="6"/>
  <c r="G65" i="6"/>
  <c r="G66" i="6"/>
  <c r="G67" i="6"/>
  <c r="G72" i="6"/>
  <c r="G73" i="6"/>
  <c r="G74" i="6"/>
  <c r="G75" i="6"/>
  <c r="G76" i="6"/>
  <c r="G77" i="6"/>
  <c r="G78" i="6"/>
  <c r="G79" i="6"/>
  <c r="G81" i="6"/>
  <c r="G83" i="6"/>
  <c r="G84" i="6"/>
  <c r="G85" i="6"/>
  <c r="G86" i="6"/>
  <c r="G88" i="6"/>
  <c r="G60" i="6"/>
  <c r="G56" i="6"/>
  <c r="G55" i="6"/>
  <c r="G22" i="6"/>
  <c r="G20" i="6"/>
  <c r="G21" i="6"/>
  <c r="G24" i="6"/>
  <c r="G26" i="6"/>
  <c r="G27" i="6"/>
  <c r="G29" i="6"/>
  <c r="G30" i="6"/>
  <c r="G32" i="6"/>
  <c r="G34" i="6"/>
  <c r="G36" i="6"/>
  <c r="G37" i="6"/>
  <c r="G38" i="6"/>
  <c r="G39" i="6"/>
  <c r="G41" i="6"/>
  <c r="G43" i="6"/>
  <c r="G44" i="6"/>
  <c r="G45" i="6"/>
  <c r="G47" i="6"/>
  <c r="G49" i="6"/>
  <c r="G51" i="6"/>
  <c r="G18" i="6"/>
  <c r="G8" i="6"/>
  <c r="G9" i="6"/>
  <c r="G11" i="6"/>
  <c r="G13" i="6"/>
  <c r="G14" i="6"/>
  <c r="G7" i="6"/>
  <c r="J775" i="8"/>
  <c r="J776" i="8"/>
  <c r="J777" i="8"/>
  <c r="J778" i="8"/>
  <c r="J779" i="8"/>
  <c r="J780" i="8"/>
  <c r="J782" i="8"/>
  <c r="J783" i="8"/>
  <c r="J784" i="8"/>
  <c r="J785" i="8"/>
  <c r="J786" i="8"/>
  <c r="J787" i="8"/>
  <c r="L791" i="8"/>
  <c r="M791" i="8"/>
  <c r="N791" i="8"/>
  <c r="O791" i="8"/>
  <c r="P791" i="8"/>
  <c r="Q791" i="8"/>
  <c r="R791" i="8"/>
  <c r="S791" i="8"/>
  <c r="T791" i="8"/>
  <c r="K791" i="8"/>
  <c r="H791" i="8"/>
  <c r="I791" i="8"/>
  <c r="G791" i="8"/>
  <c r="I760" i="8" l="1"/>
  <c r="J760" i="8" s="1"/>
  <c r="I769" i="8"/>
  <c r="J769" i="8" s="1"/>
  <c r="I765" i="8"/>
  <c r="J765" i="8" s="1"/>
  <c r="I766" i="8"/>
  <c r="J766" i="8" s="1"/>
  <c r="I743" i="8"/>
  <c r="J743" i="8" s="1"/>
  <c r="I685" i="8"/>
  <c r="J685" i="8" s="1"/>
  <c r="I653" i="8" l="1"/>
  <c r="J653" i="8" s="1"/>
  <c r="I485" i="8"/>
  <c r="J485" i="8" s="1"/>
  <c r="I486" i="8"/>
  <c r="J486" i="8" s="1"/>
  <c r="I487" i="8"/>
  <c r="J487" i="8" s="1"/>
  <c r="I488" i="8"/>
  <c r="J488" i="8" s="1"/>
  <c r="I489" i="8"/>
  <c r="I490" i="8"/>
  <c r="J490" i="8" s="1"/>
  <c r="I491" i="8"/>
  <c r="J491" i="8" s="1"/>
  <c r="I493" i="8"/>
  <c r="J493" i="8" s="1"/>
  <c r="I494" i="8"/>
  <c r="J494" i="8" s="1"/>
  <c r="I309" i="8" l="1"/>
  <c r="I214" i="8"/>
  <c r="J214" i="8" s="1"/>
  <c r="I215" i="8"/>
  <c r="J215" i="8" s="1"/>
  <c r="I216" i="8"/>
  <c r="J216" i="8" s="1"/>
  <c r="I223" i="8"/>
  <c r="J223" i="8" s="1"/>
  <c r="I205" i="8"/>
  <c r="J205" i="8" s="1"/>
  <c r="I178" i="8"/>
  <c r="J178" i="8" s="1"/>
  <c r="I179" i="8"/>
  <c r="J179" i="8" s="1"/>
  <c r="I180" i="8"/>
  <c r="J180" i="8" s="1"/>
  <c r="I181" i="8"/>
  <c r="J181" i="8" s="1"/>
  <c r="I182" i="8"/>
  <c r="J182" i="8" s="1"/>
  <c r="I183" i="8"/>
  <c r="J183" i="8" s="1"/>
  <c r="I184" i="8"/>
  <c r="J184" i="8" s="1"/>
  <c r="I185" i="8"/>
  <c r="J185" i="8" s="1"/>
  <c r="I187" i="8"/>
  <c r="J187" i="8" s="1"/>
  <c r="I188" i="8"/>
  <c r="J188" i="8" s="1"/>
  <c r="I189" i="8"/>
  <c r="J189" i="8" s="1"/>
  <c r="I190" i="8"/>
  <c r="J190" i="8" s="1"/>
  <c r="I191" i="8"/>
  <c r="J191" i="8" s="1"/>
  <c r="I192" i="8"/>
  <c r="J192" i="8" s="1"/>
  <c r="I56" i="8" l="1"/>
  <c r="J56" i="8" s="1"/>
  <c r="I55" i="8"/>
  <c r="I53" i="8"/>
  <c r="J53" i="8" s="1"/>
  <c r="I34" i="8"/>
  <c r="J34" i="8" s="1"/>
  <c r="I35" i="8"/>
  <c r="J35" i="8" s="1"/>
  <c r="H168" i="6" l="1"/>
  <c r="H167" i="6"/>
  <c r="H166" i="6"/>
  <c r="H143" i="6"/>
  <c r="H142" i="6"/>
  <c r="H141" i="6"/>
  <c r="H140" i="6"/>
  <c r="H139" i="6"/>
  <c r="H138" i="6"/>
  <c r="H137" i="6"/>
  <c r="H136" i="6"/>
  <c r="H135" i="6"/>
  <c r="H99" i="6"/>
  <c r="G147" i="6"/>
  <c r="F147" i="6"/>
  <c r="E147" i="6"/>
  <c r="H76" i="6"/>
  <c r="H75" i="6"/>
  <c r="H73" i="6"/>
  <c r="H56" i="6"/>
  <c r="J57" i="6"/>
  <c r="K57" i="6"/>
  <c r="L57" i="6"/>
  <c r="M57" i="6"/>
  <c r="N57" i="6"/>
  <c r="O57" i="6"/>
  <c r="P57" i="6"/>
  <c r="Q57" i="6"/>
  <c r="R57" i="6"/>
  <c r="I57" i="6"/>
  <c r="F57" i="6"/>
  <c r="G57" i="6"/>
  <c r="E57" i="6"/>
  <c r="H20" i="6"/>
  <c r="H21" i="6"/>
  <c r="H26" i="6"/>
  <c r="H27" i="6"/>
  <c r="H29" i="6"/>
  <c r="H30" i="6"/>
  <c r="H32" i="6"/>
  <c r="H34" i="6"/>
  <c r="H36" i="6"/>
  <c r="H37" i="6"/>
  <c r="H38" i="6"/>
  <c r="H39" i="6"/>
  <c r="H41" i="6"/>
  <c r="H43" i="6"/>
  <c r="H44" i="6"/>
  <c r="H45" i="6"/>
  <c r="E30" i="6"/>
  <c r="E29" i="6"/>
  <c r="E52" i="6" l="1"/>
  <c r="J15" i="6"/>
  <c r="K15" i="6"/>
  <c r="L15" i="6"/>
  <c r="M15" i="6"/>
  <c r="N15" i="6"/>
  <c r="O15" i="6"/>
  <c r="P15" i="6"/>
  <c r="Q15" i="6"/>
  <c r="R15" i="6"/>
  <c r="I15" i="6"/>
  <c r="F15" i="6"/>
  <c r="G15" i="6"/>
  <c r="E15" i="6"/>
  <c r="H11" i="6"/>
  <c r="C14" i="4"/>
  <c r="C10" i="4"/>
  <c r="K7" i="38"/>
  <c r="K8" i="38"/>
  <c r="K9" i="38"/>
  <c r="K10" i="38"/>
  <c r="K11" i="38"/>
  <c r="K12" i="38"/>
  <c r="K13" i="38"/>
  <c r="K15" i="38"/>
  <c r="K16" i="38"/>
  <c r="K18" i="38"/>
  <c r="K19" i="38"/>
  <c r="K20" i="38"/>
  <c r="K21" i="38"/>
  <c r="K22" i="38"/>
  <c r="K24" i="38"/>
  <c r="K25" i="38"/>
  <c r="K26" i="38"/>
  <c r="K28" i="38"/>
  <c r="K29" i="38"/>
  <c r="K30" i="38"/>
  <c r="K31" i="38"/>
  <c r="K32" i="38"/>
  <c r="K33" i="38"/>
  <c r="K36" i="38"/>
  <c r="K37" i="38"/>
  <c r="K38" i="38"/>
  <c r="K40" i="38"/>
  <c r="K41" i="38"/>
  <c r="K43" i="38"/>
  <c r="K44" i="38"/>
  <c r="K45" i="38"/>
  <c r="K47" i="38"/>
  <c r="K48" i="38"/>
  <c r="K50" i="38"/>
  <c r="K51" i="38"/>
  <c r="K52" i="38"/>
  <c r="K53" i="38"/>
  <c r="K54" i="38"/>
  <c r="K55" i="38"/>
  <c r="K56" i="38"/>
  <c r="K57" i="38"/>
  <c r="K58" i="38"/>
  <c r="K59" i="38"/>
  <c r="K5" i="38"/>
  <c r="J60" i="38"/>
  <c r="C15" i="4" l="1"/>
  <c r="C17" i="4" s="1"/>
  <c r="I60" i="38"/>
  <c r="K60" i="38" s="1"/>
  <c r="E60" i="38"/>
  <c r="D8" i="2"/>
  <c r="E8" i="2"/>
  <c r="C21" i="27" l="1"/>
  <c r="C23" i="27" s="1"/>
  <c r="D21" i="27"/>
  <c r="D23" i="27" s="1"/>
  <c r="E21" i="27"/>
  <c r="E23" i="27" s="1"/>
  <c r="F21" i="27"/>
  <c r="F23" i="27" s="1"/>
  <c r="G21" i="27"/>
  <c r="G23" i="27" s="1"/>
  <c r="H21" i="27"/>
  <c r="H23" i="27" s="1"/>
  <c r="I21" i="27"/>
  <c r="I23" i="27" s="1"/>
  <c r="J21" i="27"/>
  <c r="J23" i="27" s="1"/>
  <c r="K21" i="27"/>
  <c r="K23" i="27" s="1"/>
  <c r="E24" i="36" l="1"/>
  <c r="E25" i="36" s="1"/>
  <c r="D24" i="36"/>
  <c r="D25" i="36" s="1"/>
  <c r="C24" i="36"/>
  <c r="C25" i="36" s="1"/>
  <c r="F23" i="36"/>
  <c r="F22" i="36"/>
  <c r="F21" i="36"/>
  <c r="F20" i="36"/>
  <c r="F19" i="36"/>
  <c r="F18" i="36"/>
  <c r="F17" i="36"/>
  <c r="F16" i="36"/>
  <c r="F15" i="36"/>
  <c r="F14" i="36"/>
  <c r="F13" i="36"/>
  <c r="F12" i="36"/>
  <c r="F11" i="36"/>
  <c r="F10" i="36"/>
  <c r="F9" i="36"/>
  <c r="F8" i="36"/>
  <c r="F7" i="36"/>
  <c r="F6" i="36"/>
  <c r="F5" i="36"/>
  <c r="F24" i="36" l="1"/>
  <c r="F25" i="36"/>
  <c r="G140" i="13" l="1"/>
  <c r="G35" i="13"/>
  <c r="G19" i="13"/>
  <c r="K4" i="1"/>
  <c r="K5" i="1"/>
  <c r="K6" i="1"/>
  <c r="K7" i="1"/>
  <c r="K9" i="1"/>
  <c r="K13" i="1"/>
  <c r="K14" i="1"/>
  <c r="K15" i="1"/>
  <c r="K16" i="1"/>
  <c r="K17" i="1"/>
  <c r="K18" i="1"/>
  <c r="K19" i="1"/>
  <c r="K22" i="1"/>
  <c r="K23" i="1"/>
  <c r="K26" i="1"/>
  <c r="K3" i="1"/>
  <c r="E10" i="1"/>
  <c r="C17" i="1"/>
  <c r="C24" i="1" s="1"/>
  <c r="D17" i="1"/>
  <c r="D24" i="1" s="1"/>
  <c r="B17" i="1"/>
  <c r="B24" i="1" s="1"/>
  <c r="E21" i="1"/>
  <c r="E20" i="1"/>
  <c r="E19" i="1"/>
  <c r="E16" i="1"/>
  <c r="E15" i="1"/>
  <c r="E14" i="1"/>
  <c r="E17" i="1" l="1"/>
  <c r="M7" i="15" l="1"/>
  <c r="M10" i="15"/>
  <c r="M11" i="15"/>
  <c r="M12" i="15"/>
  <c r="M13" i="15"/>
  <c r="M6" i="15"/>
  <c r="K6" i="15"/>
  <c r="K7" i="15"/>
  <c r="K8" i="15"/>
  <c r="K9" i="15"/>
  <c r="K10" i="15"/>
  <c r="K11" i="15"/>
  <c r="K12" i="15"/>
  <c r="K13" i="15"/>
  <c r="K14" i="15"/>
  <c r="K15" i="15"/>
  <c r="H15" i="15" s="1"/>
  <c r="K16" i="15"/>
  <c r="K17" i="15"/>
  <c r="H17" i="15" s="1"/>
  <c r="K18" i="15"/>
  <c r="H18" i="15" s="1"/>
  <c r="K19" i="15"/>
  <c r="K20" i="15"/>
  <c r="K21" i="15"/>
  <c r="K22" i="15"/>
  <c r="K5" i="15"/>
  <c r="J6" i="15"/>
  <c r="J7" i="15"/>
  <c r="J8" i="15"/>
  <c r="H8" i="15" s="1"/>
  <c r="J9" i="15"/>
  <c r="H9" i="15" s="1"/>
  <c r="J10" i="15"/>
  <c r="J11" i="15"/>
  <c r="J12" i="15"/>
  <c r="J13" i="15"/>
  <c r="H13" i="15" s="1"/>
  <c r="J14" i="15"/>
  <c r="J16" i="15"/>
  <c r="H16" i="15" s="1"/>
  <c r="J19" i="15"/>
  <c r="J20" i="15"/>
  <c r="H20" i="15" s="1"/>
  <c r="J21" i="15"/>
  <c r="J22" i="15"/>
  <c r="J5" i="15"/>
  <c r="I5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5" i="15"/>
  <c r="F6" i="15"/>
  <c r="F7" i="15"/>
  <c r="F8" i="15"/>
  <c r="F9" i="15"/>
  <c r="F10" i="15"/>
  <c r="F11" i="15"/>
  <c r="F12" i="15"/>
  <c r="F13" i="15"/>
  <c r="F14" i="15"/>
  <c r="F15" i="15"/>
  <c r="F16" i="15"/>
  <c r="F17" i="15"/>
  <c r="F18" i="15"/>
  <c r="F19" i="15"/>
  <c r="F20" i="15"/>
  <c r="F21" i="15"/>
  <c r="F22" i="15"/>
  <c r="F5" i="15"/>
  <c r="L23" i="16"/>
  <c r="L25" i="16" s="1"/>
  <c r="M23" i="16"/>
  <c r="M25" i="16" s="1"/>
  <c r="N23" i="16"/>
  <c r="N25" i="16" s="1"/>
  <c r="O23" i="16"/>
  <c r="O25" i="16" s="1"/>
  <c r="P23" i="16"/>
  <c r="P25" i="16" s="1"/>
  <c r="Q23" i="16"/>
  <c r="Q25" i="16" s="1"/>
  <c r="R23" i="16"/>
  <c r="R25" i="16" s="1"/>
  <c r="S23" i="16"/>
  <c r="S25" i="16" s="1"/>
  <c r="T23" i="16"/>
  <c r="T25" i="16" s="1"/>
  <c r="K23" i="16"/>
  <c r="K25" i="16" s="1"/>
  <c r="U6" i="16"/>
  <c r="U7" i="16"/>
  <c r="U8" i="16"/>
  <c r="U9" i="16"/>
  <c r="U10" i="16"/>
  <c r="U11" i="16"/>
  <c r="U12" i="16"/>
  <c r="U13" i="16"/>
  <c r="U14" i="16"/>
  <c r="U15" i="16"/>
  <c r="U16" i="16"/>
  <c r="U17" i="16"/>
  <c r="U18" i="16"/>
  <c r="U19" i="16"/>
  <c r="U20" i="16"/>
  <c r="U21" i="16"/>
  <c r="U22" i="16"/>
  <c r="U5" i="16"/>
  <c r="H19" i="15" l="1"/>
  <c r="H22" i="15"/>
  <c r="H11" i="15"/>
  <c r="H7" i="15"/>
  <c r="H12" i="15"/>
  <c r="H21" i="15"/>
  <c r="H14" i="15"/>
  <c r="H10" i="15"/>
  <c r="H6" i="15"/>
  <c r="F30" i="24"/>
  <c r="E30" i="24"/>
  <c r="T5" i="14" l="1"/>
  <c r="S5" i="14"/>
  <c r="R5" i="14"/>
  <c r="Q5" i="14"/>
  <c r="P5" i="14"/>
  <c r="O5" i="14"/>
  <c r="N5" i="14"/>
  <c r="M5" i="14"/>
  <c r="L5" i="14"/>
  <c r="K5" i="14"/>
  <c r="J5" i="14"/>
  <c r="I5" i="14"/>
  <c r="H5" i="14"/>
  <c r="G5" i="14"/>
  <c r="F5" i="14"/>
  <c r="E5" i="14"/>
  <c r="D5" i="14"/>
  <c r="C5" i="14"/>
  <c r="T2" i="14"/>
  <c r="S2" i="14"/>
  <c r="R2" i="14"/>
  <c r="Q2" i="14"/>
  <c r="P2" i="14"/>
  <c r="O2" i="14"/>
  <c r="N2" i="14"/>
  <c r="M2" i="14"/>
  <c r="L2" i="14"/>
  <c r="K2" i="14"/>
  <c r="J2" i="14"/>
  <c r="I2" i="14"/>
  <c r="H2" i="14"/>
  <c r="G2" i="14"/>
  <c r="F2" i="14"/>
  <c r="E2" i="14"/>
  <c r="D2" i="14"/>
  <c r="C2" i="14"/>
  <c r="E4" i="12"/>
  <c r="D3" i="14" s="1"/>
  <c r="E5" i="12"/>
  <c r="E3" i="14" s="1"/>
  <c r="E6" i="12"/>
  <c r="F3" i="14" s="1"/>
  <c r="E7" i="12"/>
  <c r="G3" i="14" s="1"/>
  <c r="E8" i="12"/>
  <c r="H3" i="14" s="1"/>
  <c r="E9" i="12"/>
  <c r="I3" i="14" s="1"/>
  <c r="E10" i="12"/>
  <c r="J3" i="14" s="1"/>
  <c r="E11" i="12"/>
  <c r="K3" i="14" s="1"/>
  <c r="E12" i="12"/>
  <c r="L3" i="14" s="1"/>
  <c r="E13" i="12"/>
  <c r="M3" i="14" s="1"/>
  <c r="E14" i="12"/>
  <c r="N3" i="14" s="1"/>
  <c r="E15" i="12"/>
  <c r="O3" i="14" s="1"/>
  <c r="E16" i="12"/>
  <c r="P3" i="14" s="1"/>
  <c r="E17" i="12"/>
  <c r="Q3" i="14" s="1"/>
  <c r="E18" i="12"/>
  <c r="R3" i="14" s="1"/>
  <c r="E19" i="12"/>
  <c r="S3" i="14" s="1"/>
  <c r="E20" i="12"/>
  <c r="T3" i="14" s="1"/>
  <c r="E3" i="12"/>
  <c r="J192" i="6" l="1"/>
  <c r="K192" i="6"/>
  <c r="L192" i="6"/>
  <c r="M192" i="6"/>
  <c r="N192" i="6"/>
  <c r="O192" i="6"/>
  <c r="P192" i="6"/>
  <c r="Q192" i="6"/>
  <c r="R192" i="6"/>
  <c r="I192" i="6"/>
  <c r="G192" i="6"/>
  <c r="C3" i="14" l="1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5" i="15"/>
  <c r="I720" i="8" l="1"/>
  <c r="I723" i="8"/>
  <c r="I727" i="8"/>
  <c r="I728" i="8"/>
  <c r="I729" i="8"/>
  <c r="I730" i="8"/>
  <c r="I731" i="8"/>
  <c r="I732" i="8"/>
  <c r="I733" i="8"/>
  <c r="I734" i="8"/>
  <c r="I735" i="8"/>
  <c r="I736" i="8"/>
  <c r="I738" i="8"/>
  <c r="I739" i="8"/>
  <c r="I741" i="8"/>
  <c r="I742" i="8"/>
  <c r="I745" i="8"/>
  <c r="I746" i="8"/>
  <c r="I748" i="8"/>
  <c r="I749" i="8"/>
  <c r="I750" i="8"/>
  <c r="I751" i="8"/>
  <c r="I753" i="8"/>
  <c r="I755" i="8"/>
  <c r="I756" i="8"/>
  <c r="I757" i="8"/>
  <c r="I758" i="8"/>
  <c r="I759" i="8"/>
  <c r="I763" i="8"/>
  <c r="I764" i="8"/>
  <c r="J764" i="8" s="1"/>
  <c r="I767" i="8"/>
  <c r="J767" i="8" s="1"/>
  <c r="I770" i="8"/>
  <c r="I692" i="8"/>
  <c r="I693" i="8"/>
  <c r="J693" i="8" s="1"/>
  <c r="I694" i="8"/>
  <c r="I696" i="8"/>
  <c r="I697" i="8"/>
  <c r="I698" i="8"/>
  <c r="I699" i="8"/>
  <c r="I700" i="8"/>
  <c r="I702" i="8"/>
  <c r="I704" i="8"/>
  <c r="I705" i="8"/>
  <c r="I707" i="8"/>
  <c r="I709" i="8"/>
  <c r="I710" i="8"/>
  <c r="I712" i="8"/>
  <c r="I713" i="8"/>
  <c r="I715" i="8"/>
  <c r="I717" i="8"/>
  <c r="I668" i="8"/>
  <c r="I669" i="8"/>
  <c r="I670" i="8"/>
  <c r="I671" i="8"/>
  <c r="I672" i="8"/>
  <c r="I673" i="8"/>
  <c r="I675" i="8"/>
  <c r="I676" i="8"/>
  <c r="I677" i="8"/>
  <c r="I679" i="8"/>
  <c r="I680" i="8"/>
  <c r="I681" i="8"/>
  <c r="I684" i="8"/>
  <c r="I687" i="8"/>
  <c r="I691" i="8"/>
  <c r="I644" i="8"/>
  <c r="I645" i="8"/>
  <c r="I646" i="8"/>
  <c r="I647" i="8"/>
  <c r="I648" i="8"/>
  <c r="I649" i="8"/>
  <c r="I650" i="8"/>
  <c r="I651" i="8"/>
  <c r="I652" i="8"/>
  <c r="I655" i="8"/>
  <c r="I657" i="8"/>
  <c r="I658" i="8"/>
  <c r="I659" i="8"/>
  <c r="I660" i="8"/>
  <c r="I662" i="8"/>
  <c r="J662" i="8" s="1"/>
  <c r="I663" i="8"/>
  <c r="I664" i="8"/>
  <c r="I761" i="8" l="1"/>
  <c r="I718" i="8"/>
  <c r="I721" i="8" s="1"/>
  <c r="I682" i="8"/>
  <c r="I688" i="8" s="1"/>
  <c r="I656" i="8"/>
  <c r="I665" i="8" s="1"/>
  <c r="I511" i="8" l="1"/>
  <c r="I513" i="8"/>
  <c r="J513" i="8" s="1"/>
  <c r="I514" i="8"/>
  <c r="J514" i="8" s="1"/>
  <c r="I516" i="8"/>
  <c r="I517" i="8"/>
  <c r="I519" i="8"/>
  <c r="I520" i="8"/>
  <c r="J520" i="8" s="1"/>
  <c r="I522" i="8"/>
  <c r="I524" i="8"/>
  <c r="J524" i="8" s="1"/>
  <c r="I526" i="8"/>
  <c r="J526" i="8" s="1"/>
  <c r="I527" i="8"/>
  <c r="I529" i="8"/>
  <c r="I530" i="8"/>
  <c r="J530" i="8" s="1"/>
  <c r="I531" i="8"/>
  <c r="J531" i="8" s="1"/>
  <c r="I532" i="8"/>
  <c r="I533" i="8"/>
  <c r="I534" i="8"/>
  <c r="J534" i="8" s="1"/>
  <c r="I535" i="8"/>
  <c r="I536" i="8"/>
  <c r="I537" i="8"/>
  <c r="I538" i="8"/>
  <c r="I539" i="8"/>
  <c r="J539" i="8" s="1"/>
  <c r="I540" i="8"/>
  <c r="J540" i="8" s="1"/>
  <c r="I542" i="8"/>
  <c r="J542" i="8" s="1"/>
  <c r="I543" i="8"/>
  <c r="J543" i="8" s="1"/>
  <c r="I544" i="8"/>
  <c r="J544" i="8" s="1"/>
  <c r="I545" i="8"/>
  <c r="I546" i="8"/>
  <c r="J546" i="8" s="1"/>
  <c r="I548" i="8"/>
  <c r="J548" i="8" s="1"/>
  <c r="I550" i="8"/>
  <c r="J550" i="8" s="1"/>
  <c r="I551" i="8"/>
  <c r="J551" i="8" s="1"/>
  <c r="I552" i="8"/>
  <c r="J552" i="8" s="1"/>
  <c r="I553" i="8"/>
  <c r="J553" i="8" s="1"/>
  <c r="I555" i="8"/>
  <c r="J555" i="8" s="1"/>
  <c r="I556" i="8"/>
  <c r="J556" i="8" s="1"/>
  <c r="I560" i="8"/>
  <c r="J560" i="8" s="1"/>
  <c r="I566" i="8"/>
  <c r="I567" i="8"/>
  <c r="I570" i="8"/>
  <c r="J570" i="8" s="1"/>
  <c r="I571" i="8"/>
  <c r="J571" i="8" s="1"/>
  <c r="I575" i="8"/>
  <c r="J575" i="8" s="1"/>
  <c r="I576" i="8"/>
  <c r="J576" i="8" s="1"/>
  <c r="I577" i="8"/>
  <c r="I579" i="8"/>
  <c r="I580" i="8"/>
  <c r="I583" i="8"/>
  <c r="J583" i="8" s="1"/>
  <c r="I584" i="8"/>
  <c r="I586" i="8"/>
  <c r="I587" i="8"/>
  <c r="I588" i="8"/>
  <c r="I589" i="8"/>
  <c r="I590" i="8"/>
  <c r="I591" i="8"/>
  <c r="I593" i="8"/>
  <c r="I594" i="8"/>
  <c r="I595" i="8"/>
  <c r="I596" i="8"/>
  <c r="J596" i="8" s="1"/>
  <c r="I597" i="8"/>
  <c r="I598" i="8"/>
  <c r="I599" i="8"/>
  <c r="I600" i="8"/>
  <c r="I601" i="8"/>
  <c r="I602" i="8"/>
  <c r="I603" i="8"/>
  <c r="I607" i="8"/>
  <c r="J607" i="8" s="1"/>
  <c r="I608" i="8"/>
  <c r="I609" i="8"/>
  <c r="I610" i="8"/>
  <c r="I611" i="8"/>
  <c r="I612" i="8"/>
  <c r="I615" i="8"/>
  <c r="I616" i="8"/>
  <c r="I617" i="8"/>
  <c r="I618" i="8"/>
  <c r="I619" i="8"/>
  <c r="I620" i="8"/>
  <c r="I622" i="8"/>
  <c r="I623" i="8"/>
  <c r="I624" i="8"/>
  <c r="I626" i="8"/>
  <c r="I627" i="8"/>
  <c r="I628" i="8"/>
  <c r="I629" i="8"/>
  <c r="I630" i="8"/>
  <c r="I631" i="8"/>
  <c r="I632" i="8"/>
  <c r="I634" i="8"/>
  <c r="I635" i="8"/>
  <c r="I636" i="8"/>
  <c r="J636" i="8" s="1"/>
  <c r="I637" i="8"/>
  <c r="J637" i="8" s="1"/>
  <c r="I638" i="8"/>
  <c r="I639" i="8"/>
  <c r="J639" i="8" s="1"/>
  <c r="I640" i="8"/>
  <c r="J640" i="8" s="1"/>
  <c r="I498" i="8"/>
  <c r="I499" i="8"/>
  <c r="I500" i="8"/>
  <c r="I501" i="8"/>
  <c r="I502" i="8"/>
  <c r="I504" i="8"/>
  <c r="I506" i="8"/>
  <c r="I510" i="8"/>
  <c r="I354" i="8"/>
  <c r="J354" i="8" s="1"/>
  <c r="I355" i="8"/>
  <c r="J355" i="8" s="1"/>
  <c r="I356" i="8"/>
  <c r="I357" i="8"/>
  <c r="J357" i="8" s="1"/>
  <c r="I358" i="8"/>
  <c r="J358" i="8" s="1"/>
  <c r="I360" i="8"/>
  <c r="J360" i="8" s="1"/>
  <c r="I361" i="8"/>
  <c r="J361" i="8" s="1"/>
  <c r="I362" i="8"/>
  <c r="J362" i="8" s="1"/>
  <c r="I363" i="8"/>
  <c r="J363" i="8" s="1"/>
  <c r="I366" i="8"/>
  <c r="I367" i="8"/>
  <c r="I368" i="8"/>
  <c r="J368" i="8" s="1"/>
  <c r="I369" i="8"/>
  <c r="J369" i="8" s="1"/>
  <c r="I370" i="8"/>
  <c r="J370" i="8" s="1"/>
  <c r="I372" i="8"/>
  <c r="J372" i="8" s="1"/>
  <c r="I374" i="8"/>
  <c r="J374" i="8" s="1"/>
  <c r="I375" i="8"/>
  <c r="J375" i="8" s="1"/>
  <c r="I376" i="8"/>
  <c r="I377" i="8"/>
  <c r="J377" i="8" s="1"/>
  <c r="I378" i="8"/>
  <c r="I379" i="8"/>
  <c r="I380" i="8"/>
  <c r="J380" i="8" s="1"/>
  <c r="I381" i="8"/>
  <c r="J381" i="8" s="1"/>
  <c r="I382" i="8"/>
  <c r="J382" i="8" s="1"/>
  <c r="I383" i="8"/>
  <c r="J383" i="8" s="1"/>
  <c r="I384" i="8"/>
  <c r="J384" i="8" s="1"/>
  <c r="I385" i="8"/>
  <c r="J385" i="8" s="1"/>
  <c r="I386" i="8"/>
  <c r="J386" i="8" s="1"/>
  <c r="I387" i="8"/>
  <c r="J387" i="8" s="1"/>
  <c r="I388" i="8"/>
  <c r="J388" i="8" s="1"/>
  <c r="I389" i="8"/>
  <c r="I390" i="8"/>
  <c r="I391" i="8"/>
  <c r="J391" i="8" s="1"/>
  <c r="I392" i="8"/>
  <c r="J392" i="8" s="1"/>
  <c r="I393" i="8"/>
  <c r="J393" i="8" s="1"/>
  <c r="I394" i="8"/>
  <c r="J394" i="8" s="1"/>
  <c r="I395" i="8"/>
  <c r="J395" i="8" s="1"/>
  <c r="I396" i="8"/>
  <c r="J396" i="8" s="1"/>
  <c r="I397" i="8"/>
  <c r="I398" i="8"/>
  <c r="J398" i="8" s="1"/>
  <c r="I399" i="8"/>
  <c r="J399" i="8" s="1"/>
  <c r="I400" i="8"/>
  <c r="J400" i="8" s="1"/>
  <c r="I401" i="8"/>
  <c r="J401" i="8" s="1"/>
  <c r="I402" i="8"/>
  <c r="J402" i="8" s="1"/>
  <c r="I403" i="8"/>
  <c r="J403" i="8" s="1"/>
  <c r="I404" i="8"/>
  <c r="J404" i="8" s="1"/>
  <c r="I405" i="8"/>
  <c r="J405" i="8" s="1"/>
  <c r="I406" i="8"/>
  <c r="I407" i="8"/>
  <c r="J407" i="8" s="1"/>
  <c r="I408" i="8"/>
  <c r="J408" i="8" s="1"/>
  <c r="I409" i="8"/>
  <c r="J409" i="8" s="1"/>
  <c r="I410" i="8"/>
  <c r="I411" i="8"/>
  <c r="J411" i="8" s="1"/>
  <c r="I412" i="8"/>
  <c r="J412" i="8" s="1"/>
  <c r="I413" i="8"/>
  <c r="J413" i="8" s="1"/>
  <c r="I414" i="8"/>
  <c r="J414" i="8" s="1"/>
  <c r="I415" i="8"/>
  <c r="J415" i="8" s="1"/>
  <c r="I416" i="8"/>
  <c r="J416" i="8" s="1"/>
  <c r="I417" i="8"/>
  <c r="J417" i="8" s="1"/>
  <c r="I418" i="8"/>
  <c r="J418" i="8" s="1"/>
  <c r="I419" i="8"/>
  <c r="J419" i="8" s="1"/>
  <c r="I420" i="8"/>
  <c r="I421" i="8"/>
  <c r="J421" i="8" s="1"/>
  <c r="I422" i="8"/>
  <c r="J422" i="8" s="1"/>
  <c r="I423" i="8"/>
  <c r="J423" i="8" s="1"/>
  <c r="I424" i="8"/>
  <c r="J424" i="8" s="1"/>
  <c r="I425" i="8"/>
  <c r="J425" i="8" s="1"/>
  <c r="I426" i="8"/>
  <c r="J426" i="8" s="1"/>
  <c r="I427" i="8"/>
  <c r="J427" i="8" s="1"/>
  <c r="I428" i="8"/>
  <c r="J428" i="8" s="1"/>
  <c r="I429" i="8"/>
  <c r="J429" i="8" s="1"/>
  <c r="I430" i="8"/>
  <c r="J430" i="8" s="1"/>
  <c r="I431" i="8"/>
  <c r="J431" i="8" s="1"/>
  <c r="I432" i="8"/>
  <c r="J432" i="8" s="1"/>
  <c r="I433" i="8"/>
  <c r="J433" i="8" s="1"/>
  <c r="J434" i="8"/>
  <c r="I435" i="8"/>
  <c r="J435" i="8" s="1"/>
  <c r="I436" i="8"/>
  <c r="J436" i="8" s="1"/>
  <c r="I437" i="8"/>
  <c r="J437" i="8" s="1"/>
  <c r="I438" i="8"/>
  <c r="J438" i="8" s="1"/>
  <c r="I439" i="8"/>
  <c r="J439" i="8" s="1"/>
  <c r="I440" i="8"/>
  <c r="J440" i="8" s="1"/>
  <c r="I441" i="8"/>
  <c r="J441" i="8" s="1"/>
  <c r="I442" i="8"/>
  <c r="J442" i="8" s="1"/>
  <c r="I443" i="8"/>
  <c r="J443" i="8" s="1"/>
  <c r="I445" i="8"/>
  <c r="J445" i="8" s="1"/>
  <c r="I446" i="8"/>
  <c r="J446" i="8" s="1"/>
  <c r="I447" i="8"/>
  <c r="J447" i="8" s="1"/>
  <c r="I448" i="8"/>
  <c r="J448" i="8" s="1"/>
  <c r="I449" i="8"/>
  <c r="J449" i="8" s="1"/>
  <c r="I450" i="8"/>
  <c r="J450" i="8" s="1"/>
  <c r="I451" i="8"/>
  <c r="J451" i="8" s="1"/>
  <c r="I452" i="8"/>
  <c r="J452" i="8" s="1"/>
  <c r="I453" i="8"/>
  <c r="J453" i="8" s="1"/>
  <c r="I454" i="8"/>
  <c r="J454" i="8" s="1"/>
  <c r="I455" i="8"/>
  <c r="J455" i="8" s="1"/>
  <c r="I456" i="8"/>
  <c r="J456" i="8" s="1"/>
  <c r="I457" i="8"/>
  <c r="J457" i="8" s="1"/>
  <c r="I458" i="8"/>
  <c r="J458" i="8" s="1"/>
  <c r="I459" i="8"/>
  <c r="J459" i="8" s="1"/>
  <c r="I460" i="8"/>
  <c r="J460" i="8" s="1"/>
  <c r="I461" i="8"/>
  <c r="J461" i="8" s="1"/>
  <c r="I463" i="8"/>
  <c r="J463" i="8" s="1"/>
  <c r="I464" i="8"/>
  <c r="J464" i="8" s="1"/>
  <c r="I465" i="8"/>
  <c r="I466" i="8"/>
  <c r="J466" i="8" s="1"/>
  <c r="I467" i="8"/>
  <c r="I468" i="8"/>
  <c r="I469" i="8"/>
  <c r="I470" i="8"/>
  <c r="I471" i="8"/>
  <c r="I472" i="8"/>
  <c r="J472" i="8" s="1"/>
  <c r="I473" i="8"/>
  <c r="I474" i="8"/>
  <c r="I475" i="8"/>
  <c r="J475" i="8" s="1"/>
  <c r="I476" i="8"/>
  <c r="J476" i="8" s="1"/>
  <c r="I477" i="8"/>
  <c r="J477" i="8" s="1"/>
  <c r="I479" i="8"/>
  <c r="J479" i="8" s="1"/>
  <c r="I480" i="8"/>
  <c r="J480" i="8" s="1"/>
  <c r="I483" i="8"/>
  <c r="J483" i="8" s="1"/>
  <c r="I507" i="8" l="1"/>
  <c r="I641" i="8" s="1"/>
  <c r="I239" i="8" l="1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J252" i="8" s="1"/>
  <c r="I253" i="8"/>
  <c r="I254" i="8"/>
  <c r="I255" i="8"/>
  <c r="I256" i="8"/>
  <c r="I257" i="8"/>
  <c r="I258" i="8"/>
  <c r="J258" i="8" s="1"/>
  <c r="I259" i="8"/>
  <c r="J259" i="8" s="1"/>
  <c r="I260" i="8"/>
  <c r="J260" i="8" s="1"/>
  <c r="I261" i="8"/>
  <c r="I262" i="8"/>
  <c r="I264" i="8"/>
  <c r="I265" i="8"/>
  <c r="I267" i="8"/>
  <c r="J267" i="8" s="1"/>
  <c r="I268" i="8"/>
  <c r="I269" i="8"/>
  <c r="I270" i="8"/>
  <c r="J270" i="8" s="1"/>
  <c r="I271" i="8"/>
  <c r="I272" i="8"/>
  <c r="J272" i="8" s="1"/>
  <c r="I273" i="8"/>
  <c r="I274" i="8"/>
  <c r="I275" i="8"/>
  <c r="I276" i="8"/>
  <c r="I277" i="8"/>
  <c r="I278" i="8"/>
  <c r="J278" i="8" s="1"/>
  <c r="I280" i="8"/>
  <c r="I282" i="8"/>
  <c r="I283" i="8"/>
  <c r="I284" i="8"/>
  <c r="I286" i="8"/>
  <c r="I287" i="8"/>
  <c r="I288" i="8"/>
  <c r="I289" i="8"/>
  <c r="I290" i="8"/>
  <c r="I291" i="8"/>
  <c r="I292" i="8"/>
  <c r="I293" i="8"/>
  <c r="I294" i="8"/>
  <c r="I295" i="8"/>
  <c r="I296" i="8"/>
  <c r="I297" i="8"/>
  <c r="I298" i="8"/>
  <c r="I299" i="8"/>
  <c r="I300" i="8"/>
  <c r="I301" i="8"/>
  <c r="I303" i="8"/>
  <c r="I305" i="8"/>
  <c r="I306" i="8"/>
  <c r="I307" i="8"/>
  <c r="I308" i="8"/>
  <c r="J308" i="8" s="1"/>
  <c r="I310" i="8"/>
  <c r="I311" i="8"/>
  <c r="I313" i="8"/>
  <c r="J313" i="8" s="1"/>
  <c r="I314" i="8"/>
  <c r="I315" i="8"/>
  <c r="I316" i="8"/>
  <c r="I317" i="8"/>
  <c r="I318" i="8"/>
  <c r="I319" i="8"/>
  <c r="I320" i="8"/>
  <c r="I321" i="8"/>
  <c r="I322" i="8"/>
  <c r="I323" i="8"/>
  <c r="I324" i="8"/>
  <c r="I326" i="8"/>
  <c r="I328" i="8"/>
  <c r="I329" i="8"/>
  <c r="I330" i="8"/>
  <c r="I331" i="8"/>
  <c r="I332" i="8"/>
  <c r="I334" i="8"/>
  <c r="I335" i="8"/>
  <c r="I336" i="8"/>
  <c r="I338" i="8"/>
  <c r="I339" i="8"/>
  <c r="I340" i="8"/>
  <c r="I341" i="8"/>
  <c r="I342" i="8"/>
  <c r="I343" i="8"/>
  <c r="I344" i="8"/>
  <c r="I346" i="8"/>
  <c r="I348" i="8"/>
  <c r="I350" i="8"/>
  <c r="I351" i="8" l="1"/>
  <c r="I495" i="8" s="1"/>
  <c r="I193" i="8"/>
  <c r="I194" i="8"/>
  <c r="I196" i="8"/>
  <c r="J196" i="8" s="1"/>
  <c r="I197" i="8"/>
  <c r="I198" i="8"/>
  <c r="I199" i="8"/>
  <c r="I200" i="8"/>
  <c r="I201" i="8"/>
  <c r="I202" i="8"/>
  <c r="I203" i="8"/>
  <c r="I204" i="8"/>
  <c r="I207" i="8"/>
  <c r="J207" i="8" s="1"/>
  <c r="I208" i="8"/>
  <c r="I209" i="8"/>
  <c r="J209" i="8" s="1"/>
  <c r="I210" i="8"/>
  <c r="J210" i="8" s="1"/>
  <c r="I211" i="8"/>
  <c r="J211" i="8" s="1"/>
  <c r="I213" i="8"/>
  <c r="J213" i="8" s="1"/>
  <c r="I217" i="8"/>
  <c r="J217" i="8" s="1"/>
  <c r="I218" i="8"/>
  <c r="J218" i="8" s="1"/>
  <c r="I220" i="8"/>
  <c r="I221" i="8"/>
  <c r="I222" i="8"/>
  <c r="I227" i="8"/>
  <c r="I228" i="8"/>
  <c r="I229" i="8"/>
  <c r="I230" i="8"/>
  <c r="I234" i="8"/>
  <c r="I235" i="8"/>
  <c r="I177" i="8"/>
  <c r="I51" i="8"/>
  <c r="I52" i="8"/>
  <c r="I54" i="8"/>
  <c r="I59" i="8"/>
  <c r="I60" i="8"/>
  <c r="I61" i="8"/>
  <c r="I62" i="8"/>
  <c r="I63" i="8"/>
  <c r="J63" i="8" s="1"/>
  <c r="I64" i="8"/>
  <c r="I66" i="8"/>
  <c r="I68" i="8"/>
  <c r="I70" i="8"/>
  <c r="I71" i="8"/>
  <c r="J71" i="8" s="1"/>
  <c r="I72" i="8"/>
  <c r="J72" i="8" s="1"/>
  <c r="I73" i="8"/>
  <c r="I74" i="8"/>
  <c r="I75" i="8"/>
  <c r="I76" i="8"/>
  <c r="I77" i="8"/>
  <c r="J77" i="8" s="1"/>
  <c r="I78" i="8"/>
  <c r="J78" i="8" s="1"/>
  <c r="I79" i="8"/>
  <c r="I80" i="8"/>
  <c r="I81" i="8"/>
  <c r="I82" i="8"/>
  <c r="J82" i="8" s="1"/>
  <c r="I83" i="8"/>
  <c r="I84" i="8"/>
  <c r="I85" i="8"/>
  <c r="I86" i="8"/>
  <c r="I88" i="8"/>
  <c r="I89" i="8"/>
  <c r="I90" i="8"/>
  <c r="I91" i="8"/>
  <c r="I92" i="8"/>
  <c r="I93" i="8"/>
  <c r="I94" i="8"/>
  <c r="I96" i="8"/>
  <c r="I102" i="8"/>
  <c r="I103" i="8"/>
  <c r="I106" i="8"/>
  <c r="I107" i="8"/>
  <c r="I109" i="8"/>
  <c r="I111" i="8"/>
  <c r="I112" i="8"/>
  <c r="I114" i="8"/>
  <c r="I115" i="8"/>
  <c r="I116" i="8"/>
  <c r="I118" i="8"/>
  <c r="I120" i="8"/>
  <c r="I123" i="8"/>
  <c r="I124" i="8"/>
  <c r="I125" i="8"/>
  <c r="I127" i="8"/>
  <c r="I128" i="8"/>
  <c r="I129" i="8"/>
  <c r="J129" i="8" s="1"/>
  <c r="I131" i="8"/>
  <c r="I132" i="8"/>
  <c r="I133" i="8"/>
  <c r="I134" i="8"/>
  <c r="I135" i="8"/>
  <c r="I136" i="8"/>
  <c r="I137" i="8"/>
  <c r="I138" i="8"/>
  <c r="I139" i="8"/>
  <c r="I141" i="8"/>
  <c r="I142" i="8"/>
  <c r="I143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8" i="8"/>
  <c r="I170" i="8"/>
  <c r="I171" i="8"/>
  <c r="I172" i="8"/>
  <c r="I231" i="8" l="1"/>
  <c r="I236" i="8" s="1"/>
  <c r="I44" i="8"/>
  <c r="I45" i="8"/>
  <c r="I42" i="8"/>
  <c r="I9" i="8"/>
  <c r="I10" i="8"/>
  <c r="I12" i="8"/>
  <c r="I13" i="8"/>
  <c r="I14" i="8"/>
  <c r="I15" i="8"/>
  <c r="I16" i="8"/>
  <c r="I18" i="8"/>
  <c r="I20" i="8"/>
  <c r="I22" i="8"/>
  <c r="I23" i="8"/>
  <c r="I24" i="8"/>
  <c r="I26" i="8"/>
  <c r="I28" i="8"/>
  <c r="I30" i="8"/>
  <c r="I32" i="8"/>
  <c r="I33" i="8"/>
  <c r="I37" i="8"/>
  <c r="I39" i="8"/>
  <c r="I7" i="8"/>
  <c r="J244" i="6" l="1"/>
  <c r="K244" i="6"/>
  <c r="L244" i="6"/>
  <c r="M244" i="6"/>
  <c r="N244" i="6"/>
  <c r="O244" i="6"/>
  <c r="P244" i="6"/>
  <c r="Q244" i="6"/>
  <c r="R244" i="6"/>
  <c r="I244" i="6"/>
  <c r="G244" i="6"/>
  <c r="I147" i="6"/>
  <c r="J147" i="6"/>
  <c r="K147" i="6"/>
  <c r="L147" i="6"/>
  <c r="M147" i="6"/>
  <c r="O147" i="6"/>
  <c r="P147" i="6"/>
  <c r="Q147" i="6"/>
  <c r="R147" i="6"/>
  <c r="N147" i="6"/>
  <c r="J89" i="6"/>
  <c r="K89" i="6"/>
  <c r="L89" i="6"/>
  <c r="M89" i="6"/>
  <c r="N89" i="6"/>
  <c r="O89" i="6"/>
  <c r="P89" i="6"/>
  <c r="Q89" i="6"/>
  <c r="R89" i="6"/>
  <c r="I89" i="6"/>
  <c r="E89" i="6"/>
  <c r="F89" i="6"/>
  <c r="G89" i="6"/>
  <c r="L22" i="31" l="1"/>
  <c r="I22" i="31"/>
  <c r="K21" i="31"/>
  <c r="K23" i="31" s="1"/>
  <c r="J21" i="31"/>
  <c r="J23" i="31" s="1"/>
  <c r="H21" i="31"/>
  <c r="H23" i="31" s="1"/>
  <c r="G21" i="31"/>
  <c r="G23" i="31" s="1"/>
  <c r="F21" i="31"/>
  <c r="F23" i="31" s="1"/>
  <c r="E21" i="31"/>
  <c r="E23" i="31" s="1"/>
  <c r="D21" i="31"/>
  <c r="D23" i="31" s="1"/>
  <c r="C21" i="31"/>
  <c r="C23" i="31" s="1"/>
  <c r="B21" i="31"/>
  <c r="B23" i="31" s="1"/>
  <c r="L20" i="31"/>
  <c r="I20" i="31"/>
  <c r="L19" i="31"/>
  <c r="I19" i="31"/>
  <c r="L18" i="31"/>
  <c r="I18" i="31"/>
  <c r="L17" i="31"/>
  <c r="I17" i="31"/>
  <c r="L16" i="31"/>
  <c r="I16" i="31"/>
  <c r="L15" i="31"/>
  <c r="I15" i="31"/>
  <c r="L14" i="31"/>
  <c r="I14" i="31"/>
  <c r="L13" i="31"/>
  <c r="I13" i="31"/>
  <c r="L12" i="31"/>
  <c r="I12" i="31"/>
  <c r="L11" i="31"/>
  <c r="I11" i="31"/>
  <c r="L10" i="31"/>
  <c r="I10" i="31"/>
  <c r="L9" i="31"/>
  <c r="I9" i="31"/>
  <c r="L8" i="31"/>
  <c r="I8" i="31"/>
  <c r="L7" i="31"/>
  <c r="I7" i="31"/>
  <c r="L6" i="31"/>
  <c r="I6" i="31"/>
  <c r="L5" i="31"/>
  <c r="I5" i="31"/>
  <c r="L4" i="31"/>
  <c r="I4" i="31"/>
  <c r="L3" i="31"/>
  <c r="I3" i="31"/>
  <c r="C16" i="28"/>
  <c r="B16" i="28"/>
  <c r="B7" i="28"/>
  <c r="P22" i="27"/>
  <c r="O21" i="27"/>
  <c r="O23" i="27" s="1"/>
  <c r="N21" i="27"/>
  <c r="N23" i="27" s="1"/>
  <c r="M21" i="27"/>
  <c r="M23" i="27" s="1"/>
  <c r="L21" i="27"/>
  <c r="L23" i="27" s="1"/>
  <c r="B21" i="27"/>
  <c r="B23" i="27" s="1"/>
  <c r="P20" i="27"/>
  <c r="P19" i="27"/>
  <c r="P18" i="27"/>
  <c r="P17" i="27"/>
  <c r="P16" i="27"/>
  <c r="P15" i="27"/>
  <c r="P14" i="27"/>
  <c r="P13" i="27"/>
  <c r="P12" i="27"/>
  <c r="P11" i="27"/>
  <c r="P10" i="27"/>
  <c r="P9" i="27"/>
  <c r="P8" i="27"/>
  <c r="P7" i="27"/>
  <c r="P6" i="27"/>
  <c r="P5" i="27"/>
  <c r="P4" i="27"/>
  <c r="P3" i="27"/>
  <c r="G23" i="26"/>
  <c r="I23" i="26" s="1"/>
  <c r="H22" i="26"/>
  <c r="H24" i="26" s="1"/>
  <c r="F22" i="26"/>
  <c r="F24" i="26" s="1"/>
  <c r="E22" i="26"/>
  <c r="E24" i="26" s="1"/>
  <c r="D22" i="26"/>
  <c r="D24" i="26" s="1"/>
  <c r="C22" i="26"/>
  <c r="C24" i="26" s="1"/>
  <c r="B22" i="26"/>
  <c r="B24" i="26" s="1"/>
  <c r="G21" i="26"/>
  <c r="I21" i="26" s="1"/>
  <c r="G20" i="26"/>
  <c r="I20" i="26" s="1"/>
  <c r="G19" i="26"/>
  <c r="I19" i="26" s="1"/>
  <c r="G18" i="26"/>
  <c r="I18" i="26" s="1"/>
  <c r="G17" i="26"/>
  <c r="I17" i="26" s="1"/>
  <c r="G16" i="26"/>
  <c r="I16" i="26" s="1"/>
  <c r="G15" i="26"/>
  <c r="I15" i="26" s="1"/>
  <c r="G14" i="26"/>
  <c r="I14" i="26" s="1"/>
  <c r="G13" i="26"/>
  <c r="I13" i="26" s="1"/>
  <c r="G12" i="26"/>
  <c r="I12" i="26" s="1"/>
  <c r="G11" i="26"/>
  <c r="I11" i="26" s="1"/>
  <c r="G10" i="26"/>
  <c r="I10" i="26" s="1"/>
  <c r="G9" i="26"/>
  <c r="I9" i="26" s="1"/>
  <c r="G8" i="26"/>
  <c r="I8" i="26" s="1"/>
  <c r="G7" i="26"/>
  <c r="I7" i="26" s="1"/>
  <c r="G6" i="26"/>
  <c r="I6" i="26" s="1"/>
  <c r="G5" i="26"/>
  <c r="G4" i="26"/>
  <c r="I4" i="26" s="1"/>
  <c r="H30" i="24"/>
  <c r="G30" i="24"/>
  <c r="H14" i="24"/>
  <c r="G14" i="24"/>
  <c r="F31" i="24"/>
  <c r="E31" i="24"/>
  <c r="H3" i="23"/>
  <c r="H4" i="23"/>
  <c r="H5" i="23"/>
  <c r="H6" i="23"/>
  <c r="H7" i="23"/>
  <c r="H8" i="23"/>
  <c r="H9" i="23"/>
  <c r="H10" i="23"/>
  <c r="H11" i="23"/>
  <c r="H13" i="23"/>
  <c r="H14" i="23"/>
  <c r="H15" i="23"/>
  <c r="H16" i="23"/>
  <c r="H17" i="23"/>
  <c r="H18" i="23"/>
  <c r="H19" i="23"/>
  <c r="H20" i="23"/>
  <c r="B21" i="23"/>
  <c r="B23" i="23" s="1"/>
  <c r="E21" i="23"/>
  <c r="E23" i="23" s="1"/>
  <c r="F21" i="23"/>
  <c r="F23" i="23" s="1"/>
  <c r="H22" i="23"/>
  <c r="V23" i="21"/>
  <c r="Q23" i="21"/>
  <c r="P23" i="21"/>
  <c r="O23" i="21"/>
  <c r="E23" i="21"/>
  <c r="U22" i="21"/>
  <c r="U24" i="21" s="1"/>
  <c r="T22" i="21"/>
  <c r="T24" i="21" s="1"/>
  <c r="S22" i="21"/>
  <c r="S24" i="21" s="1"/>
  <c r="N22" i="21"/>
  <c r="N24" i="21" s="1"/>
  <c r="M22" i="21"/>
  <c r="M24" i="21" s="1"/>
  <c r="L22" i="21"/>
  <c r="L24" i="21" s="1"/>
  <c r="K22" i="21"/>
  <c r="K24" i="21" s="1"/>
  <c r="J22" i="21"/>
  <c r="J24" i="21" s="1"/>
  <c r="I22" i="21"/>
  <c r="I24" i="21" s="1"/>
  <c r="H22" i="21"/>
  <c r="H24" i="21" s="1"/>
  <c r="G22" i="21"/>
  <c r="G24" i="21" s="1"/>
  <c r="F22" i="21"/>
  <c r="F24" i="21" s="1"/>
  <c r="D22" i="21"/>
  <c r="D24" i="21" s="1"/>
  <c r="C22" i="21"/>
  <c r="C24" i="21" s="1"/>
  <c r="B22" i="21"/>
  <c r="B24" i="21" s="1"/>
  <c r="V21" i="21"/>
  <c r="Q21" i="21"/>
  <c r="P21" i="21"/>
  <c r="O21" i="21"/>
  <c r="E21" i="21"/>
  <c r="V20" i="21"/>
  <c r="Q20" i="21"/>
  <c r="P20" i="21"/>
  <c r="O20" i="21"/>
  <c r="E20" i="21"/>
  <c r="V19" i="21"/>
  <c r="Q19" i="21"/>
  <c r="P19" i="21"/>
  <c r="O19" i="21"/>
  <c r="E19" i="21"/>
  <c r="V18" i="21"/>
  <c r="Q18" i="21"/>
  <c r="P18" i="21"/>
  <c r="O18" i="21"/>
  <c r="E18" i="21"/>
  <c r="V17" i="21"/>
  <c r="Q17" i="21"/>
  <c r="P17" i="21"/>
  <c r="O17" i="21"/>
  <c r="E17" i="21"/>
  <c r="V16" i="21"/>
  <c r="Q16" i="21"/>
  <c r="P16" i="21"/>
  <c r="O16" i="21"/>
  <c r="E16" i="21"/>
  <c r="V15" i="21"/>
  <c r="Q15" i="21"/>
  <c r="P15" i="21"/>
  <c r="O15" i="21"/>
  <c r="E15" i="21"/>
  <c r="V14" i="21"/>
  <c r="Q14" i="21"/>
  <c r="P14" i="21"/>
  <c r="O14" i="21"/>
  <c r="E14" i="21"/>
  <c r="V13" i="21"/>
  <c r="Q13" i="21"/>
  <c r="P13" i="21"/>
  <c r="O13" i="21"/>
  <c r="E13" i="21"/>
  <c r="V12" i="21"/>
  <c r="Q12" i="21"/>
  <c r="P12" i="21"/>
  <c r="O12" i="21"/>
  <c r="E12" i="21"/>
  <c r="V11" i="21"/>
  <c r="Q11" i="21"/>
  <c r="P11" i="21"/>
  <c r="O11" i="21"/>
  <c r="E11" i="21"/>
  <c r="V10" i="21"/>
  <c r="Q10" i="21"/>
  <c r="P10" i="21"/>
  <c r="O10" i="21"/>
  <c r="E10" i="21"/>
  <c r="V9" i="21"/>
  <c r="Q9" i="21"/>
  <c r="P9" i="21"/>
  <c r="O9" i="21"/>
  <c r="E9" i="21"/>
  <c r="V8" i="21"/>
  <c r="Q8" i="21"/>
  <c r="P8" i="21"/>
  <c r="O8" i="21"/>
  <c r="E8" i="21"/>
  <c r="V7" i="21"/>
  <c r="Q7" i="21"/>
  <c r="P7" i="21"/>
  <c r="O7" i="21"/>
  <c r="E7" i="21"/>
  <c r="V6" i="21"/>
  <c r="Q6" i="21"/>
  <c r="P6" i="21"/>
  <c r="O6" i="21"/>
  <c r="E6" i="21"/>
  <c r="V5" i="21"/>
  <c r="Q5" i="21"/>
  <c r="P5" i="21"/>
  <c r="O5" i="21"/>
  <c r="E5" i="21"/>
  <c r="V4" i="21"/>
  <c r="Q4" i="21"/>
  <c r="P4" i="21"/>
  <c r="O4" i="21"/>
  <c r="E4" i="21"/>
  <c r="H22" i="20"/>
  <c r="L22" i="20" s="1"/>
  <c r="K21" i="20"/>
  <c r="K23" i="20" s="1"/>
  <c r="J21" i="20"/>
  <c r="J23" i="20" s="1"/>
  <c r="I21" i="20"/>
  <c r="I23" i="20" s="1"/>
  <c r="G21" i="20"/>
  <c r="G23" i="20" s="1"/>
  <c r="F21" i="20"/>
  <c r="F23" i="20" s="1"/>
  <c r="E21" i="20"/>
  <c r="E23" i="20" s="1"/>
  <c r="D21" i="20"/>
  <c r="D23" i="20" s="1"/>
  <c r="C21" i="20"/>
  <c r="C23" i="20" s="1"/>
  <c r="B21" i="20"/>
  <c r="B23" i="20" s="1"/>
  <c r="H20" i="20"/>
  <c r="L20" i="20" s="1"/>
  <c r="H19" i="20"/>
  <c r="L19" i="20" s="1"/>
  <c r="H18" i="20"/>
  <c r="L18" i="20" s="1"/>
  <c r="H17" i="20"/>
  <c r="L17" i="20" s="1"/>
  <c r="H16" i="20"/>
  <c r="L16" i="20" s="1"/>
  <c r="H15" i="20"/>
  <c r="L15" i="20" s="1"/>
  <c r="H14" i="20"/>
  <c r="L14" i="20" s="1"/>
  <c r="H13" i="20"/>
  <c r="L13" i="20" s="1"/>
  <c r="H12" i="20"/>
  <c r="L12" i="20" s="1"/>
  <c r="H11" i="20"/>
  <c r="L11" i="20" s="1"/>
  <c r="H10" i="20"/>
  <c r="L10" i="20" s="1"/>
  <c r="H9" i="20"/>
  <c r="L9" i="20" s="1"/>
  <c r="H8" i="20"/>
  <c r="L8" i="20" s="1"/>
  <c r="H7" i="20"/>
  <c r="L7" i="20" s="1"/>
  <c r="H6" i="20"/>
  <c r="L6" i="20" s="1"/>
  <c r="H5" i="20"/>
  <c r="L5" i="20" s="1"/>
  <c r="H4" i="20"/>
  <c r="L4" i="20" s="1"/>
  <c r="H3" i="20"/>
  <c r="L3" i="20" s="1"/>
  <c r="B20" i="18"/>
  <c r="B24" i="18" s="1"/>
  <c r="B9" i="18"/>
  <c r="B16" i="18" s="1"/>
  <c r="B5" i="18"/>
  <c r="P22" i="17"/>
  <c r="L22" i="17"/>
  <c r="F22" i="17"/>
  <c r="I22" i="17" s="1"/>
  <c r="D22" i="23" s="1"/>
  <c r="G22" i="23" s="1"/>
  <c r="S21" i="17"/>
  <c r="S23" i="17" s="1"/>
  <c r="R21" i="17"/>
  <c r="R23" i="17" s="1"/>
  <c r="Q21" i="17"/>
  <c r="Q23" i="17" s="1"/>
  <c r="O21" i="17"/>
  <c r="O23" i="17" s="1"/>
  <c r="N21" i="17"/>
  <c r="N23" i="17" s="1"/>
  <c r="M21" i="17"/>
  <c r="M23" i="17" s="1"/>
  <c r="K21" i="17"/>
  <c r="K23" i="17" s="1"/>
  <c r="J21" i="17"/>
  <c r="J23" i="17" s="1"/>
  <c r="H21" i="17"/>
  <c r="H23" i="17" s="1"/>
  <c r="G21" i="17"/>
  <c r="G23" i="17" s="1"/>
  <c r="E21" i="17"/>
  <c r="E23" i="17" s="1"/>
  <c r="D21" i="17"/>
  <c r="D23" i="17" s="1"/>
  <c r="C21" i="17"/>
  <c r="C23" i="17" s="1"/>
  <c r="B21" i="17"/>
  <c r="B23" i="17" s="1"/>
  <c r="P20" i="17"/>
  <c r="L20" i="17"/>
  <c r="F20" i="17"/>
  <c r="I20" i="17" s="1"/>
  <c r="D20" i="23" s="1"/>
  <c r="G20" i="23" s="1"/>
  <c r="P19" i="17"/>
  <c r="L19" i="17"/>
  <c r="F19" i="17"/>
  <c r="I19" i="17" s="1"/>
  <c r="D19" i="23" s="1"/>
  <c r="G19" i="23" s="1"/>
  <c r="P18" i="17"/>
  <c r="L18" i="17"/>
  <c r="F18" i="17"/>
  <c r="I18" i="17" s="1"/>
  <c r="D18" i="23" s="1"/>
  <c r="G18" i="23" s="1"/>
  <c r="P17" i="17"/>
  <c r="L17" i="17"/>
  <c r="F17" i="17"/>
  <c r="I17" i="17" s="1"/>
  <c r="D17" i="23" s="1"/>
  <c r="G17" i="23" s="1"/>
  <c r="P16" i="17"/>
  <c r="L16" i="17"/>
  <c r="F16" i="17"/>
  <c r="I16" i="17" s="1"/>
  <c r="D16" i="23" s="1"/>
  <c r="G16" i="23" s="1"/>
  <c r="P15" i="17"/>
  <c r="L15" i="17"/>
  <c r="F15" i="17"/>
  <c r="I15" i="17" s="1"/>
  <c r="D15" i="23" s="1"/>
  <c r="G15" i="23" s="1"/>
  <c r="P14" i="17"/>
  <c r="L14" i="17"/>
  <c r="F14" i="17"/>
  <c r="I14" i="17" s="1"/>
  <c r="D14" i="23" s="1"/>
  <c r="G14" i="23" s="1"/>
  <c r="P13" i="17"/>
  <c r="L13" i="17"/>
  <c r="F13" i="17"/>
  <c r="I13" i="17" s="1"/>
  <c r="D13" i="23" s="1"/>
  <c r="G13" i="23" s="1"/>
  <c r="P12" i="17"/>
  <c r="L12" i="17"/>
  <c r="F12" i="17"/>
  <c r="I12" i="17" s="1"/>
  <c r="C12" i="23" s="1"/>
  <c r="P11" i="17"/>
  <c r="L11" i="17"/>
  <c r="F11" i="17"/>
  <c r="I11" i="17" s="1"/>
  <c r="D11" i="23" s="1"/>
  <c r="C11" i="23" s="1"/>
  <c r="P10" i="17"/>
  <c r="L10" i="17"/>
  <c r="F10" i="17"/>
  <c r="I10" i="17" s="1"/>
  <c r="D10" i="23" s="1"/>
  <c r="C10" i="23" s="1"/>
  <c r="P9" i="17"/>
  <c r="L9" i="17"/>
  <c r="F9" i="17"/>
  <c r="I9" i="17" s="1"/>
  <c r="D9" i="23" s="1"/>
  <c r="C9" i="23" s="1"/>
  <c r="P8" i="17"/>
  <c r="L8" i="17"/>
  <c r="F8" i="17"/>
  <c r="I8" i="17" s="1"/>
  <c r="D8" i="23" s="1"/>
  <c r="C8" i="23" s="1"/>
  <c r="P7" i="17"/>
  <c r="L7" i="17"/>
  <c r="F7" i="17"/>
  <c r="I7" i="17" s="1"/>
  <c r="D7" i="23" s="1"/>
  <c r="C7" i="23" s="1"/>
  <c r="P6" i="17"/>
  <c r="L6" i="17"/>
  <c r="F6" i="17"/>
  <c r="I6" i="17" s="1"/>
  <c r="D6" i="23" s="1"/>
  <c r="C6" i="23" s="1"/>
  <c r="P5" i="17"/>
  <c r="L5" i="17"/>
  <c r="F5" i="17"/>
  <c r="I5" i="17" s="1"/>
  <c r="D5" i="23" s="1"/>
  <c r="C5" i="23" s="1"/>
  <c r="P4" i="17"/>
  <c r="L4" i="17"/>
  <c r="F4" i="17"/>
  <c r="I4" i="17" s="1"/>
  <c r="D4" i="23" s="1"/>
  <c r="C4" i="23" s="1"/>
  <c r="P3" i="17"/>
  <c r="L3" i="17"/>
  <c r="F3" i="17"/>
  <c r="I3" i="17" s="1"/>
  <c r="D3" i="23" s="1"/>
  <c r="C3" i="23" s="1"/>
  <c r="U24" i="16"/>
  <c r="J24" i="16"/>
  <c r="I23" i="16"/>
  <c r="I25" i="16" s="1"/>
  <c r="H23" i="16"/>
  <c r="H25" i="16" s="1"/>
  <c r="G23" i="16"/>
  <c r="G25" i="16" s="1"/>
  <c r="F23" i="16"/>
  <c r="F25" i="16" s="1"/>
  <c r="E23" i="16"/>
  <c r="E25" i="16" s="1"/>
  <c r="D23" i="16"/>
  <c r="D25" i="16" s="1"/>
  <c r="C23" i="16"/>
  <c r="C25" i="16" s="1"/>
  <c r="B23" i="16"/>
  <c r="J22" i="16"/>
  <c r="V22" i="16" s="1"/>
  <c r="J21" i="16"/>
  <c r="V21" i="16" s="1"/>
  <c r="J20" i="16"/>
  <c r="V20" i="16" s="1"/>
  <c r="J19" i="16"/>
  <c r="V19" i="16" s="1"/>
  <c r="J18" i="16"/>
  <c r="V18" i="16" s="1"/>
  <c r="J17" i="16"/>
  <c r="V17" i="16" s="1"/>
  <c r="J16" i="16"/>
  <c r="V16" i="16" s="1"/>
  <c r="J15" i="16"/>
  <c r="V15" i="16" s="1"/>
  <c r="J14" i="16"/>
  <c r="V14" i="16" s="1"/>
  <c r="J13" i="16"/>
  <c r="V13" i="16" s="1"/>
  <c r="J12" i="16"/>
  <c r="V12" i="16" s="1"/>
  <c r="J11" i="16"/>
  <c r="V11" i="16" s="1"/>
  <c r="J10" i="16"/>
  <c r="V10" i="16" s="1"/>
  <c r="J9" i="16"/>
  <c r="V9" i="16" s="1"/>
  <c r="J8" i="16"/>
  <c r="V8" i="16" s="1"/>
  <c r="J7" i="16"/>
  <c r="V7" i="16" s="1"/>
  <c r="J6" i="16"/>
  <c r="V6" i="16" s="1"/>
  <c r="J5" i="16"/>
  <c r="V5" i="16" s="1"/>
  <c r="H24" i="15"/>
  <c r="E24" i="15"/>
  <c r="M23" i="15"/>
  <c r="M25" i="15" s="1"/>
  <c r="K23" i="15"/>
  <c r="K25" i="15" s="1"/>
  <c r="E22" i="15"/>
  <c r="E21" i="15"/>
  <c r="E20" i="15"/>
  <c r="E19" i="15"/>
  <c r="E18" i="15"/>
  <c r="E17" i="15"/>
  <c r="E16" i="15"/>
  <c r="E15" i="15"/>
  <c r="E14" i="15"/>
  <c r="E13" i="15"/>
  <c r="E12" i="15"/>
  <c r="E11" i="15"/>
  <c r="E10" i="15"/>
  <c r="E9" i="15"/>
  <c r="E8" i="15"/>
  <c r="E7" i="15"/>
  <c r="L23" i="15"/>
  <c r="L25" i="15" s="1"/>
  <c r="E6" i="15"/>
  <c r="G23" i="15"/>
  <c r="G25" i="15" s="1"/>
  <c r="F23" i="15"/>
  <c r="F25" i="15" s="1"/>
  <c r="U20" i="14"/>
  <c r="W20" i="14" s="1"/>
  <c r="U19" i="14"/>
  <c r="W19" i="14" s="1"/>
  <c r="U17" i="14"/>
  <c r="W17" i="14" s="1"/>
  <c r="V14" i="14"/>
  <c r="T14" i="14"/>
  <c r="S14" i="14"/>
  <c r="R14" i="14"/>
  <c r="Q14" i="14"/>
  <c r="P14" i="14"/>
  <c r="O14" i="14"/>
  <c r="N14" i="14"/>
  <c r="M14" i="14"/>
  <c r="L14" i="14"/>
  <c r="K14" i="14"/>
  <c r="J14" i="14"/>
  <c r="I14" i="14"/>
  <c r="H14" i="14"/>
  <c r="G14" i="14"/>
  <c r="F14" i="14"/>
  <c r="E14" i="14"/>
  <c r="D14" i="14"/>
  <c r="C14" i="14"/>
  <c r="U13" i="14"/>
  <c r="W13" i="14" s="1"/>
  <c r="U12" i="14"/>
  <c r="W12" i="14" s="1"/>
  <c r="V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U10" i="14"/>
  <c r="W10" i="14" s="1"/>
  <c r="U9" i="14"/>
  <c r="W9" i="14" s="1"/>
  <c r="P7" i="14"/>
  <c r="L7" i="14"/>
  <c r="K7" i="14"/>
  <c r="H7" i="14"/>
  <c r="G7" i="14"/>
  <c r="U6" i="14"/>
  <c r="T7" i="14"/>
  <c r="S7" i="14"/>
  <c r="R7" i="14"/>
  <c r="Q7" i="14"/>
  <c r="O7" i="14"/>
  <c r="N7" i="14"/>
  <c r="M7" i="14"/>
  <c r="J7" i="14"/>
  <c r="I7" i="14"/>
  <c r="F7" i="14"/>
  <c r="E7" i="14"/>
  <c r="D7" i="14"/>
  <c r="S4" i="14"/>
  <c r="O4" i="14"/>
  <c r="C4" i="14"/>
  <c r="G4" i="14"/>
  <c r="K4" i="14"/>
  <c r="B29" i="18" l="1"/>
  <c r="M22" i="31"/>
  <c r="G31" i="24"/>
  <c r="D21" i="23"/>
  <c r="D23" i="23" s="1"/>
  <c r="H31" i="24"/>
  <c r="M5" i="31"/>
  <c r="M13" i="31"/>
  <c r="R4" i="21"/>
  <c r="M4" i="31"/>
  <c r="R21" i="21"/>
  <c r="R23" i="21"/>
  <c r="M15" i="31"/>
  <c r="M17" i="31"/>
  <c r="R6" i="21"/>
  <c r="R10" i="21"/>
  <c r="R12" i="21"/>
  <c r="R14" i="21"/>
  <c r="M12" i="31"/>
  <c r="M14" i="31"/>
  <c r="M16" i="31"/>
  <c r="M20" i="31"/>
  <c r="C15" i="14"/>
  <c r="G15" i="14"/>
  <c r="K15" i="14"/>
  <c r="O15" i="14"/>
  <c r="S15" i="14"/>
  <c r="T12" i="17"/>
  <c r="R11" i="21"/>
  <c r="V22" i="21"/>
  <c r="V24" i="21" s="1"/>
  <c r="T3" i="17"/>
  <c r="T7" i="17"/>
  <c r="T11" i="17"/>
  <c r="R19" i="21"/>
  <c r="M7" i="31"/>
  <c r="M9" i="31"/>
  <c r="R20" i="21"/>
  <c r="I15" i="14"/>
  <c r="M15" i="14"/>
  <c r="Q15" i="14"/>
  <c r="V15" i="14"/>
  <c r="R13" i="21"/>
  <c r="R16" i="21"/>
  <c r="H21" i="23"/>
  <c r="M6" i="31"/>
  <c r="M8" i="31"/>
  <c r="K8" i="14"/>
  <c r="U11" i="14"/>
  <c r="W11" i="14" s="1"/>
  <c r="G8" i="14"/>
  <c r="F15" i="14"/>
  <c r="J15" i="14"/>
  <c r="N15" i="14"/>
  <c r="R15" i="14"/>
  <c r="D15" i="14"/>
  <c r="H15" i="14"/>
  <c r="L15" i="14"/>
  <c r="P15" i="14"/>
  <c r="T15" i="14"/>
  <c r="V24" i="16"/>
  <c r="T6" i="17"/>
  <c r="Q22" i="21"/>
  <c r="Q24" i="21" s="1"/>
  <c r="R5" i="21"/>
  <c r="R8" i="21"/>
  <c r="R18" i="21"/>
  <c r="E22" i="21"/>
  <c r="E24" i="21" s="1"/>
  <c r="T10" i="17"/>
  <c r="T20" i="17"/>
  <c r="O22" i="21"/>
  <c r="O24" i="21" s="1"/>
  <c r="R9" i="21"/>
  <c r="R17" i="21"/>
  <c r="H23" i="23"/>
  <c r="L21" i="31"/>
  <c r="L23" i="31" s="1"/>
  <c r="M11" i="31"/>
  <c r="M19" i="31"/>
  <c r="P22" i="21"/>
  <c r="P24" i="21" s="1"/>
  <c r="R7" i="21"/>
  <c r="R15" i="21"/>
  <c r="G22" i="26"/>
  <c r="G24" i="26" s="1"/>
  <c r="P21" i="27"/>
  <c r="P23" i="27" s="1"/>
  <c r="M10" i="31"/>
  <c r="M18" i="31"/>
  <c r="T5" i="17"/>
  <c r="T4" i="17"/>
  <c r="T22" i="17"/>
  <c r="P21" i="17"/>
  <c r="P23" i="17" s="1"/>
  <c r="T16" i="17"/>
  <c r="T9" i="17"/>
  <c r="T14" i="17"/>
  <c r="T18" i="17"/>
  <c r="T19" i="17"/>
  <c r="T8" i="17"/>
  <c r="T13" i="17"/>
  <c r="T17" i="17"/>
  <c r="T15" i="17"/>
  <c r="L21" i="17"/>
  <c r="L23" i="17" s="1"/>
  <c r="F21" i="17"/>
  <c r="F23" i="17" s="1"/>
  <c r="J23" i="16"/>
  <c r="J25" i="16" s="1"/>
  <c r="B25" i="16"/>
  <c r="F4" i="14"/>
  <c r="F8" i="14" s="1"/>
  <c r="R4" i="14"/>
  <c r="R8" i="14" s="1"/>
  <c r="J23" i="15"/>
  <c r="J25" i="15" s="1"/>
  <c r="O8" i="14"/>
  <c r="U2" i="14"/>
  <c r="I4" i="14"/>
  <c r="I8" i="14" s="1"/>
  <c r="M4" i="14"/>
  <c r="M8" i="14" s="1"/>
  <c r="Q4" i="14"/>
  <c r="Q8" i="14" s="1"/>
  <c r="S8" i="14"/>
  <c r="C20" i="23"/>
  <c r="C19" i="23"/>
  <c r="C18" i="23"/>
  <c r="C17" i="23"/>
  <c r="C16" i="23"/>
  <c r="C15" i="23"/>
  <c r="C14" i="23"/>
  <c r="C13" i="23"/>
  <c r="J4" i="14"/>
  <c r="J8" i="14" s="1"/>
  <c r="N4" i="14"/>
  <c r="N8" i="14" s="1"/>
  <c r="U5" i="14"/>
  <c r="C7" i="14"/>
  <c r="C8" i="14" s="1"/>
  <c r="U3" i="14"/>
  <c r="H4" i="14"/>
  <c r="H8" i="14" s="1"/>
  <c r="L4" i="14"/>
  <c r="L8" i="14" s="1"/>
  <c r="P4" i="14"/>
  <c r="P8" i="14" s="1"/>
  <c r="T4" i="14"/>
  <c r="T8" i="14" s="1"/>
  <c r="D23" i="15"/>
  <c r="I23" i="15"/>
  <c r="I25" i="15" s="1"/>
  <c r="I23" i="31"/>
  <c r="I21" i="31"/>
  <c r="M3" i="31"/>
  <c r="I5" i="26"/>
  <c r="I22" i="26" s="1"/>
  <c r="I24" i="26" s="1"/>
  <c r="C22" i="23"/>
  <c r="G11" i="23"/>
  <c r="G10" i="23"/>
  <c r="G9" i="23"/>
  <c r="G8" i="23"/>
  <c r="G7" i="23"/>
  <c r="G6" i="23"/>
  <c r="G5" i="23"/>
  <c r="G4" i="23"/>
  <c r="G3" i="23"/>
  <c r="L21" i="20"/>
  <c r="L23" i="20" s="1"/>
  <c r="H21" i="20"/>
  <c r="H23" i="20" s="1"/>
  <c r="I21" i="17"/>
  <c r="I23" i="17" s="1"/>
  <c r="U23" i="16"/>
  <c r="U25" i="16" s="1"/>
  <c r="H5" i="15"/>
  <c r="E5" i="15"/>
  <c r="E23" i="15" s="1"/>
  <c r="E25" i="15" s="1"/>
  <c r="D4" i="14"/>
  <c r="D8" i="14" s="1"/>
  <c r="U14" i="14"/>
  <c r="W14" i="14" s="1"/>
  <c r="E4" i="14"/>
  <c r="E8" i="14" s="1"/>
  <c r="E15" i="14"/>
  <c r="G126" i="13"/>
  <c r="G124" i="13"/>
  <c r="G125" i="13"/>
  <c r="G101" i="13"/>
  <c r="G102" i="13"/>
  <c r="G52" i="13"/>
  <c r="R16" i="14" l="1"/>
  <c r="R18" i="14" s="1"/>
  <c r="K16" i="14"/>
  <c r="K18" i="14" s="1"/>
  <c r="T16" i="14"/>
  <c r="T18" i="14" s="1"/>
  <c r="I16" i="14"/>
  <c r="I18" i="14" s="1"/>
  <c r="P16" i="14"/>
  <c r="P18" i="14" s="1"/>
  <c r="G21" i="23"/>
  <c r="O16" i="14"/>
  <c r="O18" i="14" s="1"/>
  <c r="J16" i="14"/>
  <c r="J18" i="14" s="1"/>
  <c r="C16" i="14"/>
  <c r="C18" i="14" s="1"/>
  <c r="S16" i="14"/>
  <c r="S18" i="14" s="1"/>
  <c r="M23" i="31"/>
  <c r="F16" i="14"/>
  <c r="F18" i="14" s="1"/>
  <c r="G16" i="14"/>
  <c r="G18" i="14" s="1"/>
  <c r="Q16" i="14"/>
  <c r="Q18" i="14" s="1"/>
  <c r="H16" i="14"/>
  <c r="H18" i="14" s="1"/>
  <c r="U15" i="14"/>
  <c r="W15" i="14" s="1"/>
  <c r="M21" i="31"/>
  <c r="L16" i="14"/>
  <c r="L18" i="14" s="1"/>
  <c r="D16" i="14"/>
  <c r="D18" i="14" s="1"/>
  <c r="N16" i="14"/>
  <c r="N18" i="14" s="1"/>
  <c r="M16" i="14"/>
  <c r="M18" i="14" s="1"/>
  <c r="R22" i="21"/>
  <c r="R24" i="21" s="1"/>
  <c r="U7" i="14"/>
  <c r="G23" i="23"/>
  <c r="C21" i="23"/>
  <c r="C23" i="23" s="1"/>
  <c r="E16" i="14"/>
  <c r="E18" i="14" s="1"/>
  <c r="T21" i="17"/>
  <c r="T23" i="17" s="1"/>
  <c r="V23" i="16"/>
  <c r="V25" i="16" s="1"/>
  <c r="H23" i="15"/>
  <c r="H25" i="15" s="1"/>
  <c r="U4" i="14"/>
  <c r="U8" i="14"/>
  <c r="U18" i="14" l="1"/>
  <c r="U16" i="14"/>
  <c r="E169" i="13"/>
  <c r="D169" i="13"/>
  <c r="E168" i="13"/>
  <c r="D168" i="13"/>
  <c r="D167" i="13"/>
  <c r="E166" i="13"/>
  <c r="D166" i="13"/>
  <c r="E165" i="13"/>
  <c r="D165" i="13"/>
  <c r="E164" i="13"/>
  <c r="D164" i="13"/>
  <c r="E163" i="13"/>
  <c r="D163" i="13"/>
  <c r="E162" i="13"/>
  <c r="D162" i="13"/>
  <c r="E161" i="13"/>
  <c r="D161" i="13"/>
  <c r="E160" i="13"/>
  <c r="D160" i="13"/>
  <c r="G157" i="13"/>
  <c r="G154" i="13"/>
  <c r="G153" i="13"/>
  <c r="G152" i="13"/>
  <c r="F151" i="13"/>
  <c r="E151" i="13"/>
  <c r="D151" i="13"/>
  <c r="G149" i="13"/>
  <c r="G146" i="13"/>
  <c r="G145" i="13"/>
  <c r="G144" i="13"/>
  <c r="F143" i="13"/>
  <c r="E143" i="13"/>
  <c r="D143" i="13"/>
  <c r="G141" i="13"/>
  <c r="G138" i="13"/>
  <c r="G137" i="13"/>
  <c r="F135" i="13"/>
  <c r="E135" i="13"/>
  <c r="D135" i="13"/>
  <c r="G133" i="13"/>
  <c r="G130" i="13"/>
  <c r="G129" i="13"/>
  <c r="F127" i="13"/>
  <c r="E127" i="13"/>
  <c r="D127" i="13"/>
  <c r="G122" i="13"/>
  <c r="G121" i="13"/>
  <c r="G120" i="13"/>
  <c r="E119" i="13"/>
  <c r="D119" i="13"/>
  <c r="G117" i="13"/>
  <c r="G116" i="13"/>
  <c r="G114" i="13"/>
  <c r="G113" i="13"/>
  <c r="G112" i="13"/>
  <c r="F111" i="13"/>
  <c r="E111" i="13"/>
  <c r="D111" i="13"/>
  <c r="G109" i="13"/>
  <c r="G106" i="13"/>
  <c r="G105" i="13"/>
  <c r="G104" i="13"/>
  <c r="F103" i="13"/>
  <c r="E103" i="13"/>
  <c r="D103" i="13"/>
  <c r="G98" i="13"/>
  <c r="G97" i="13"/>
  <c r="G96" i="13"/>
  <c r="F95" i="13"/>
  <c r="E95" i="13"/>
  <c r="D95" i="13"/>
  <c r="G90" i="13"/>
  <c r="G89" i="13"/>
  <c r="G88" i="13"/>
  <c r="F87" i="13"/>
  <c r="E87" i="13"/>
  <c r="D87" i="13"/>
  <c r="G85" i="13"/>
  <c r="G82" i="13"/>
  <c r="F79" i="13"/>
  <c r="E79" i="13"/>
  <c r="D79" i="13"/>
  <c r="G77" i="13"/>
  <c r="G76" i="13"/>
  <c r="G74" i="13"/>
  <c r="G73" i="13"/>
  <c r="G72" i="13"/>
  <c r="E71" i="13"/>
  <c r="D71" i="13"/>
  <c r="G70" i="13"/>
  <c r="G69" i="13"/>
  <c r="G68" i="13"/>
  <c r="G66" i="13"/>
  <c r="G65" i="13"/>
  <c r="G64" i="13"/>
  <c r="F63" i="13"/>
  <c r="E63" i="13"/>
  <c r="D63" i="13"/>
  <c r="G62" i="13"/>
  <c r="G61" i="13"/>
  <c r="G60" i="13"/>
  <c r="G58" i="13"/>
  <c r="G57" i="13"/>
  <c r="G56" i="13"/>
  <c r="F55" i="13"/>
  <c r="E55" i="13"/>
  <c r="D55" i="13"/>
  <c r="G53" i="13"/>
  <c r="G51" i="13"/>
  <c r="G50" i="13"/>
  <c r="G49" i="13"/>
  <c r="G48" i="13"/>
  <c r="F47" i="13"/>
  <c r="E47" i="13"/>
  <c r="D47" i="13"/>
  <c r="G45" i="13"/>
  <c r="G42" i="13"/>
  <c r="G41" i="13"/>
  <c r="F39" i="13"/>
  <c r="D39" i="13"/>
  <c r="G37" i="13"/>
  <c r="G36" i="13"/>
  <c r="G33" i="13"/>
  <c r="G32" i="13"/>
  <c r="G31" i="13"/>
  <c r="D30" i="13"/>
  <c r="G28" i="13"/>
  <c r="G27" i="13"/>
  <c r="G25" i="13"/>
  <c r="G24" i="13"/>
  <c r="G23" i="13"/>
  <c r="F22" i="13"/>
  <c r="E22" i="13"/>
  <c r="D22" i="13"/>
  <c r="G21" i="13"/>
  <c r="G20" i="13"/>
  <c r="G17" i="13"/>
  <c r="G16" i="13"/>
  <c r="G15" i="13"/>
  <c r="F14" i="13"/>
  <c r="E14" i="13"/>
  <c r="D14" i="13"/>
  <c r="E3" i="13"/>
  <c r="D3" i="13"/>
  <c r="G135" i="13" l="1"/>
  <c r="G47" i="13"/>
  <c r="G103" i="13"/>
  <c r="G14" i="13"/>
  <c r="G151" i="13"/>
  <c r="G143" i="13"/>
  <c r="G111" i="13"/>
  <c r="G87" i="13"/>
  <c r="G79" i="13"/>
  <c r="G63" i="13"/>
  <c r="G55" i="13"/>
  <c r="G39" i="13"/>
  <c r="G127" i="13"/>
  <c r="G95" i="13"/>
  <c r="D159" i="13"/>
  <c r="G22" i="13"/>
  <c r="E159" i="13"/>
  <c r="G30" i="13"/>
  <c r="F71" i="13"/>
  <c r="G71" i="13" s="1"/>
  <c r="F119" i="13"/>
  <c r="G119" i="13" s="1"/>
  <c r="G128" i="13"/>
  <c r="G40" i="13"/>
  <c r="J52" i="6"/>
  <c r="K52" i="6"/>
  <c r="L52" i="6"/>
  <c r="M52" i="6"/>
  <c r="N52" i="6"/>
  <c r="O52" i="6"/>
  <c r="P52" i="6"/>
  <c r="Q52" i="6"/>
  <c r="R52" i="6"/>
  <c r="I52" i="6"/>
  <c r="G52" i="6"/>
  <c r="F30" i="2" l="1"/>
  <c r="I20" i="1"/>
  <c r="I24" i="1" s="1"/>
  <c r="I8" i="1"/>
  <c r="I11" i="1" s="1"/>
  <c r="C7" i="1"/>
  <c r="C11" i="1" s="1"/>
  <c r="C25" i="1" l="1"/>
  <c r="C27" i="1" s="1"/>
  <c r="I25" i="1"/>
  <c r="I27" i="1" s="1"/>
  <c r="D39" i="2"/>
  <c r="D31" i="2"/>
  <c r="D26" i="2"/>
  <c r="D20" i="2"/>
  <c r="D12" i="2"/>
  <c r="D32" i="2" l="1"/>
  <c r="D40" i="2" s="1"/>
  <c r="D14" i="4"/>
  <c r="D10" i="4"/>
  <c r="D15" i="4" l="1"/>
  <c r="D17" i="4" s="1"/>
  <c r="E16" i="7"/>
  <c r="E14" i="5"/>
  <c r="E16" i="5" s="1"/>
  <c r="E18" i="7" l="1"/>
  <c r="J790" i="8"/>
  <c r="J756" i="8"/>
  <c r="J720" i="8"/>
  <c r="J588" i="8"/>
  <c r="J589" i="8"/>
  <c r="J590" i="8"/>
  <c r="J591" i="8"/>
  <c r="J577" i="8"/>
  <c r="J527" i="8"/>
  <c r="J310" i="8"/>
  <c r="J299" i="8"/>
  <c r="J220" i="8"/>
  <c r="J221" i="8"/>
  <c r="J222" i="8"/>
  <c r="J700" i="8"/>
  <c r="J652" i="8"/>
  <c r="J332" i="8" l="1"/>
  <c r="J204" i="8" l="1"/>
  <c r="J86" i="8"/>
  <c r="H238" i="6"/>
  <c r="H225" i="6"/>
  <c r="H151" i="6"/>
  <c r="H83" i="6"/>
  <c r="H74" i="6"/>
  <c r="H67" i="6"/>
  <c r="H63" i="6"/>
  <c r="F244" i="6"/>
  <c r="F230" i="6"/>
  <c r="H209" i="6"/>
  <c r="H133" i="6"/>
  <c r="F52" i="6"/>
  <c r="J746" i="8" l="1"/>
  <c r="E20" i="2" l="1"/>
  <c r="L761" i="8" l="1"/>
  <c r="L771" i="8" s="1"/>
  <c r="M761" i="8"/>
  <c r="M771" i="8" s="1"/>
  <c r="N761" i="8"/>
  <c r="N771" i="8" s="1"/>
  <c r="O761" i="8"/>
  <c r="O771" i="8" s="1"/>
  <c r="P761" i="8"/>
  <c r="P771" i="8" s="1"/>
  <c r="Q761" i="8"/>
  <c r="Q771" i="8" s="1"/>
  <c r="R761" i="8"/>
  <c r="R771" i="8" s="1"/>
  <c r="S761" i="8"/>
  <c r="S771" i="8" s="1"/>
  <c r="T761" i="8"/>
  <c r="T771" i="8" s="1"/>
  <c r="K761" i="8"/>
  <c r="K771" i="8" s="1"/>
  <c r="I771" i="8"/>
  <c r="L718" i="8"/>
  <c r="M718" i="8"/>
  <c r="N718" i="8"/>
  <c r="O718" i="8"/>
  <c r="P718" i="8"/>
  <c r="Q718" i="8"/>
  <c r="R718" i="8"/>
  <c r="R721" i="8" s="1"/>
  <c r="S718" i="8"/>
  <c r="T718" i="8"/>
  <c r="K718" i="8"/>
  <c r="L682" i="8"/>
  <c r="M682" i="8"/>
  <c r="N682" i="8"/>
  <c r="O682" i="8"/>
  <c r="P682" i="8"/>
  <c r="Q682" i="8"/>
  <c r="R682" i="8"/>
  <c r="S682" i="8"/>
  <c r="T682" i="8"/>
  <c r="K682" i="8"/>
  <c r="L507" i="8"/>
  <c r="L641" i="8" s="1"/>
  <c r="M507" i="8"/>
  <c r="M641" i="8" s="1"/>
  <c r="N507" i="8"/>
  <c r="N641" i="8" s="1"/>
  <c r="O507" i="8"/>
  <c r="O641" i="8" s="1"/>
  <c r="P507" i="8"/>
  <c r="P641" i="8" s="1"/>
  <c r="Q507" i="8"/>
  <c r="Q641" i="8" s="1"/>
  <c r="R507" i="8"/>
  <c r="R641" i="8" s="1"/>
  <c r="S507" i="8"/>
  <c r="S641" i="8" s="1"/>
  <c r="T507" i="8"/>
  <c r="T641" i="8" s="1"/>
  <c r="K507" i="8"/>
  <c r="K641" i="8" s="1"/>
  <c r="K351" i="8"/>
  <c r="L351" i="8"/>
  <c r="M351" i="8"/>
  <c r="N351" i="8"/>
  <c r="O351" i="8"/>
  <c r="P351" i="8"/>
  <c r="Q351" i="8"/>
  <c r="R351" i="8"/>
  <c r="S351" i="8"/>
  <c r="T351" i="8"/>
  <c r="L40" i="8"/>
  <c r="M40" i="8"/>
  <c r="N40" i="8"/>
  <c r="O40" i="8"/>
  <c r="P40" i="8"/>
  <c r="Q40" i="8"/>
  <c r="R40" i="8"/>
  <c r="S40" i="8"/>
  <c r="T40" i="8"/>
  <c r="J230" i="6" l="1"/>
  <c r="K230" i="6"/>
  <c r="L230" i="6"/>
  <c r="M230" i="6"/>
  <c r="N230" i="6"/>
  <c r="O230" i="6"/>
  <c r="P230" i="6"/>
  <c r="Q230" i="6"/>
  <c r="R230" i="6"/>
  <c r="I230" i="6"/>
  <c r="G230" i="6"/>
  <c r="K233" i="6"/>
  <c r="G233" i="6"/>
  <c r="H191" i="6" l="1"/>
  <c r="F10" i="2" l="1"/>
  <c r="H8" i="1"/>
  <c r="H11" i="1" s="1"/>
  <c r="H20" i="1"/>
  <c r="H24" i="1" s="1"/>
  <c r="B7" i="1"/>
  <c r="B11" i="1" s="1"/>
  <c r="B25" i="1" l="1"/>
  <c r="B27" i="1" s="1"/>
  <c r="H25" i="1"/>
  <c r="H27" i="1" s="1"/>
  <c r="J758" i="8" l="1"/>
  <c r="J759" i="8"/>
  <c r="J742" i="8"/>
  <c r="J736" i="8"/>
  <c r="J717" i="8"/>
  <c r="J712" i="8"/>
  <c r="J704" i="8"/>
  <c r="J702" i="8"/>
  <c r="J699" i="8"/>
  <c r="J694" i="8"/>
  <c r="J680" i="8"/>
  <c r="J681" i="8"/>
  <c r="J660" i="8"/>
  <c r="J615" i="8"/>
  <c r="J616" i="8"/>
  <c r="J617" i="8"/>
  <c r="J618" i="8"/>
  <c r="J619" i="8"/>
  <c r="J620" i="8"/>
  <c r="J622" i="8"/>
  <c r="J623" i="8"/>
  <c r="J624" i="8"/>
  <c r="J626" i="8"/>
  <c r="J627" i="8"/>
  <c r="J628" i="8"/>
  <c r="J629" i="8"/>
  <c r="J630" i="8"/>
  <c r="J631" i="8"/>
  <c r="J632" i="8"/>
  <c r="J634" i="8"/>
  <c r="J635" i="8"/>
  <c r="J597" i="8"/>
  <c r="J535" i="8"/>
  <c r="J529" i="8"/>
  <c r="J519" i="8"/>
  <c r="J506" i="8"/>
  <c r="J348" i="8"/>
  <c r="J350" i="8"/>
  <c r="J340" i="8"/>
  <c r="J343" i="8"/>
  <c r="J344" i="8"/>
  <c r="J346" i="8"/>
  <c r="J338" i="8"/>
  <c r="J339" i="8"/>
  <c r="J334" i="8" l="1"/>
  <c r="J331" i="8"/>
  <c r="J321" i="8"/>
  <c r="J316" i="8"/>
  <c r="J314" i="8"/>
  <c r="J293" i="8"/>
  <c r="J291" i="8"/>
  <c r="J274" i="8"/>
  <c r="J265" i="8"/>
  <c r="J262" i="8"/>
  <c r="J201" i="8"/>
  <c r="J202" i="8"/>
  <c r="J203" i="8"/>
  <c r="J198" i="8"/>
  <c r="J193" i="8"/>
  <c r="J118" i="8"/>
  <c r="J81" i="8"/>
  <c r="J83" i="8"/>
  <c r="J79" i="8"/>
  <c r="J74" i="8"/>
  <c r="J75" i="8"/>
  <c r="G761" i="8"/>
  <c r="G771" i="8" s="1"/>
  <c r="G718" i="8"/>
  <c r="G721" i="8" s="1"/>
  <c r="G682" i="8"/>
  <c r="G507" i="8" l="1"/>
  <c r="G641" i="8" s="1"/>
  <c r="G351" i="8"/>
  <c r="G495" i="8" s="1"/>
  <c r="O21" i="12" l="1"/>
  <c r="N21" i="12"/>
  <c r="R793" i="8" s="1"/>
  <c r="M21" i="12"/>
  <c r="Q793" i="8" s="1"/>
  <c r="L21" i="12"/>
  <c r="P793" i="8" s="1"/>
  <c r="K21" i="12"/>
  <c r="O793" i="8" s="1"/>
  <c r="J21" i="12"/>
  <c r="N793" i="8" s="1"/>
  <c r="I21" i="12"/>
  <c r="M793" i="8" s="1"/>
  <c r="H21" i="12"/>
  <c r="L793" i="8" s="1"/>
  <c r="G21" i="12"/>
  <c r="K793" i="8" s="1"/>
  <c r="D21" i="12"/>
  <c r="C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F5" i="12"/>
  <c r="F4" i="12"/>
  <c r="P21" i="11"/>
  <c r="O21" i="11"/>
  <c r="N21" i="11"/>
  <c r="Q246" i="6" s="1"/>
  <c r="P15" i="5" s="1"/>
  <c r="M21" i="11"/>
  <c r="O246" i="6" s="1"/>
  <c r="N15" i="5" s="1"/>
  <c r="L21" i="11"/>
  <c r="N246" i="6" s="1"/>
  <c r="M15" i="5" s="1"/>
  <c r="K21" i="11"/>
  <c r="M246" i="6" s="1"/>
  <c r="L15" i="5" s="1"/>
  <c r="J21" i="11"/>
  <c r="L246" i="6" s="1"/>
  <c r="K15" i="5" s="1"/>
  <c r="I21" i="11"/>
  <c r="K246" i="6" s="1"/>
  <c r="J15" i="5" s="1"/>
  <c r="H21" i="11"/>
  <c r="J246" i="6" s="1"/>
  <c r="I15" i="5" s="1"/>
  <c r="G21" i="11"/>
  <c r="I246" i="6" s="1"/>
  <c r="D21" i="11"/>
  <c r="C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E6" i="11"/>
  <c r="E5" i="11"/>
  <c r="E4" i="11"/>
  <c r="E3" i="11"/>
  <c r="H15" i="5" l="1"/>
  <c r="G246" i="6"/>
  <c r="I793" i="8"/>
  <c r="F9" i="11"/>
  <c r="C11" i="15"/>
  <c r="B11" i="15" s="1"/>
  <c r="F6" i="11"/>
  <c r="C8" i="15"/>
  <c r="B8" i="15" s="1"/>
  <c r="F10" i="11"/>
  <c r="C12" i="15"/>
  <c r="B12" i="15" s="1"/>
  <c r="F14" i="11"/>
  <c r="C16" i="15"/>
  <c r="B16" i="15" s="1"/>
  <c r="F18" i="11"/>
  <c r="C20" i="15"/>
  <c r="B20" i="15" s="1"/>
  <c r="F5" i="11"/>
  <c r="C7" i="15"/>
  <c r="B7" i="15" s="1"/>
  <c r="F13" i="11"/>
  <c r="C15" i="15"/>
  <c r="B15" i="15" s="1"/>
  <c r="F15" i="11"/>
  <c r="C17" i="15"/>
  <c r="B17" i="15" s="1"/>
  <c r="F17" i="11"/>
  <c r="C19" i="15"/>
  <c r="B19" i="15" s="1"/>
  <c r="F7" i="11"/>
  <c r="C9" i="15"/>
  <c r="B9" i="15" s="1"/>
  <c r="F11" i="11"/>
  <c r="C13" i="15"/>
  <c r="B13" i="15" s="1"/>
  <c r="F19" i="11"/>
  <c r="C21" i="15"/>
  <c r="B21" i="15" s="1"/>
  <c r="F4" i="11"/>
  <c r="C6" i="15"/>
  <c r="B6" i="15" s="1"/>
  <c r="F8" i="11"/>
  <c r="C10" i="15"/>
  <c r="B10" i="15" s="1"/>
  <c r="F12" i="11"/>
  <c r="C14" i="15"/>
  <c r="B14" i="15" s="1"/>
  <c r="F16" i="11"/>
  <c r="C18" i="15"/>
  <c r="B18" i="15" s="1"/>
  <c r="F20" i="11"/>
  <c r="C22" i="15"/>
  <c r="B22" i="15" s="1"/>
  <c r="F3" i="11"/>
  <c r="C5" i="15"/>
  <c r="E21" i="12"/>
  <c r="F21" i="12" s="1"/>
  <c r="F3" i="12"/>
  <c r="E21" i="11"/>
  <c r="F21" i="11" s="1"/>
  <c r="B5" i="15" l="1"/>
  <c r="B23" i="15" s="1"/>
  <c r="C23" i="15"/>
  <c r="H7" i="6"/>
  <c r="H761" i="8" l="1"/>
  <c r="H771" i="8" s="1"/>
  <c r="H718" i="8"/>
  <c r="H721" i="8" s="1"/>
  <c r="H682" i="8"/>
  <c r="H507" i="8" l="1"/>
  <c r="H641" i="8" s="1"/>
  <c r="H351" i="8"/>
  <c r="J351" i="8" s="1"/>
  <c r="J335" i="8"/>
  <c r="J329" i="8"/>
  <c r="J324" i="8"/>
  <c r="J320" i="8"/>
  <c r="J311" i="8"/>
  <c r="J306" i="8"/>
  <c r="J305" i="8"/>
  <c r="J295" i="8"/>
  <c r="J292" i="8"/>
  <c r="J288" i="8"/>
  <c r="J287" i="8"/>
  <c r="J283" i="8"/>
  <c r="J271" i="8"/>
  <c r="J256" i="8"/>
  <c r="J246" i="8"/>
  <c r="J242" i="8"/>
  <c r="J239" i="8"/>
  <c r="J240" i="8"/>
  <c r="J241" i="8"/>
  <c r="J243" i="8"/>
  <c r="J244" i="8"/>
  <c r="J245" i="8"/>
  <c r="J248" i="8"/>
  <c r="J250" i="8"/>
  <c r="J254" i="8"/>
  <c r="J257" i="8"/>
  <c r="J264" i="8"/>
  <c r="J276" i="8"/>
  <c r="J280" i="8"/>
  <c r="J282" i="8"/>
  <c r="J286" i="8"/>
  <c r="J289" i="8"/>
  <c r="J294" i="8"/>
  <c r="J296" i="8"/>
  <c r="J297" i="8"/>
  <c r="J300" i="8"/>
  <c r="J301" i="8"/>
  <c r="J303" i="8"/>
  <c r="J307" i="8"/>
  <c r="J315" i="8"/>
  <c r="J317" i="8"/>
  <c r="J318" i="8"/>
  <c r="J319" i="8"/>
  <c r="J322" i="8"/>
  <c r="J323" i="8"/>
  <c r="J326" i="8"/>
  <c r="J328" i="8"/>
  <c r="J330" i="8"/>
  <c r="J197" i="8" l="1"/>
  <c r="J161" i="8" l="1"/>
  <c r="J102" i="8"/>
  <c r="J103" i="8"/>
  <c r="G231" i="8"/>
  <c r="H231" i="8"/>
  <c r="H240" i="6" l="1"/>
  <c r="H241" i="6"/>
  <c r="H236" i="6"/>
  <c r="H237" i="6"/>
  <c r="H144" i="6"/>
  <c r="H132" i="6"/>
  <c r="H134" i="6"/>
  <c r="H128" i="6"/>
  <c r="H129" i="6"/>
  <c r="H130" i="6"/>
  <c r="H131" i="6"/>
  <c r="H110" i="6"/>
  <c r="E244" i="6" l="1"/>
  <c r="H165" i="6" l="1"/>
  <c r="H127" i="6"/>
  <c r="H126" i="6"/>
  <c r="H125" i="6"/>
  <c r="H124" i="6"/>
  <c r="H123" i="6"/>
  <c r="H122" i="6"/>
  <c r="H121" i="6"/>
  <c r="H120" i="6"/>
  <c r="H119" i="6"/>
  <c r="H118" i="6"/>
  <c r="H117" i="6"/>
  <c r="H116" i="6"/>
  <c r="H115" i="6"/>
  <c r="H114" i="6"/>
  <c r="H113" i="6"/>
  <c r="H112" i="6"/>
  <c r="H111" i="6"/>
  <c r="H109" i="6"/>
  <c r="H107" i="6"/>
  <c r="H108" i="6"/>
  <c r="H106" i="6"/>
  <c r="H103" i="6"/>
  <c r="H102" i="6"/>
  <c r="H98" i="6"/>
  <c r="H175" i="6" l="1"/>
  <c r="E230" i="6"/>
  <c r="H223" i="6"/>
  <c r="H219" i="6"/>
  <c r="H215" i="6"/>
  <c r="H214" i="6"/>
  <c r="H213" i="6"/>
  <c r="H211" i="6"/>
  <c r="H207" i="6"/>
  <c r="H206" i="6"/>
  <c r="H205" i="6"/>
  <c r="H204" i="6"/>
  <c r="H202" i="6"/>
  <c r="H199" i="6"/>
  <c r="H198" i="6"/>
  <c r="H197" i="6"/>
  <c r="F192" i="6"/>
  <c r="E192" i="6"/>
  <c r="H190" i="6"/>
  <c r="H189" i="6"/>
  <c r="H188" i="6"/>
  <c r="H187" i="6"/>
  <c r="H186" i="6"/>
  <c r="R183" i="6"/>
  <c r="Q183" i="6"/>
  <c r="P183" i="6"/>
  <c r="O183" i="6"/>
  <c r="N183" i="6"/>
  <c r="M183" i="6"/>
  <c r="L183" i="6"/>
  <c r="K183" i="6"/>
  <c r="J183" i="6"/>
  <c r="I183" i="6"/>
  <c r="F183" i="6"/>
  <c r="E183" i="6"/>
  <c r="H182" i="6"/>
  <c r="H172" i="6"/>
  <c r="H170" i="6"/>
  <c r="H164" i="6"/>
  <c r="H163" i="6"/>
  <c r="H162" i="6"/>
  <c r="H161" i="6"/>
  <c r="H160" i="6"/>
  <c r="H159" i="6"/>
  <c r="H157" i="6"/>
  <c r="H150" i="6"/>
  <c r="Q8" i="5"/>
  <c r="P8" i="5"/>
  <c r="O8" i="5"/>
  <c r="N8" i="5"/>
  <c r="M8" i="5"/>
  <c r="L8" i="5"/>
  <c r="K8" i="5"/>
  <c r="J8" i="5"/>
  <c r="I8" i="5"/>
  <c r="H8" i="5"/>
  <c r="H104" i="6"/>
  <c r="H105" i="6"/>
  <c r="H145" i="6"/>
  <c r="H100" i="6"/>
  <c r="H96" i="6"/>
  <c r="H95" i="6"/>
  <c r="H81" i="6"/>
  <c r="H72" i="6"/>
  <c r="H66" i="6"/>
  <c r="H65" i="6"/>
  <c r="H62" i="6"/>
  <c r="H61" i="6"/>
  <c r="H60" i="6"/>
  <c r="H55" i="6"/>
  <c r="H18" i="6"/>
  <c r="H94" i="6" l="1"/>
  <c r="H147" i="6"/>
  <c r="H244" i="6"/>
  <c r="M245" i="6"/>
  <c r="Q245" i="6"/>
  <c r="I245" i="6"/>
  <c r="H52" i="6"/>
  <c r="E245" i="6"/>
  <c r="E247" i="6" s="1"/>
  <c r="H192" i="6"/>
  <c r="G183" i="6"/>
  <c r="H15" i="6"/>
  <c r="O245" i="6"/>
  <c r="J245" i="6"/>
  <c r="N245" i="6"/>
  <c r="R245" i="6"/>
  <c r="K245" i="6"/>
  <c r="F245" i="6"/>
  <c r="F247" i="6" s="1"/>
  <c r="L245" i="6"/>
  <c r="P245" i="6"/>
  <c r="P247" i="6" s="1"/>
  <c r="H57" i="6"/>
  <c r="H89" i="6"/>
  <c r="H230" i="6"/>
  <c r="H183" i="6" l="1"/>
  <c r="G245" i="6"/>
  <c r="J664" i="8"/>
  <c r="H245" i="6" l="1"/>
  <c r="P17" i="7" l="1"/>
  <c r="J763" i="8"/>
  <c r="J750" i="8"/>
  <c r="J684" i="8"/>
  <c r="J516" i="8" l="1"/>
  <c r="J517" i="8"/>
  <c r="J522" i="8"/>
  <c r="J532" i="8"/>
  <c r="J536" i="8"/>
  <c r="J537" i="8"/>
  <c r="J538" i="8"/>
  <c r="J566" i="8"/>
  <c r="J579" i="8"/>
  <c r="J580" i="8"/>
  <c r="J584" i="8"/>
  <c r="J593" i="8"/>
  <c r="J594" i="8"/>
  <c r="J595" i="8"/>
  <c r="J599" i="8"/>
  <c r="J600" i="8"/>
  <c r="J601" i="8"/>
  <c r="J602" i="8"/>
  <c r="J603" i="8"/>
  <c r="J608" i="8"/>
  <c r="J609" i="8"/>
  <c r="J610" i="8"/>
  <c r="J611" i="8"/>
  <c r="J612" i="8"/>
  <c r="J498" i="8"/>
  <c r="J499" i="8"/>
  <c r="J500" i="8"/>
  <c r="J501" i="8"/>
  <c r="J502" i="8"/>
  <c r="J356" i="8"/>
  <c r="J366" i="8"/>
  <c r="J367" i="8"/>
  <c r="J378" i="8"/>
  <c r="J379" i="8"/>
  <c r="J235" i="8" l="1"/>
  <c r="J171" i="8"/>
  <c r="J172" i="8"/>
  <c r="J64" i="8"/>
  <c r="J44" i="8"/>
  <c r="J18" i="8"/>
  <c r="J20" i="8"/>
  <c r="J22" i="8"/>
  <c r="J23" i="8"/>
  <c r="J24" i="8"/>
  <c r="J26" i="8"/>
  <c r="J28" i="8"/>
  <c r="J32" i="8"/>
  <c r="J33" i="8"/>
  <c r="J37" i="8"/>
  <c r="J39" i="8"/>
  <c r="I12" i="5"/>
  <c r="J12" i="5"/>
  <c r="K12" i="5"/>
  <c r="L12" i="5"/>
  <c r="M12" i="5"/>
  <c r="N12" i="5"/>
  <c r="O12" i="5"/>
  <c r="P12" i="5"/>
  <c r="Q12" i="5"/>
  <c r="H12" i="5"/>
  <c r="I11" i="5"/>
  <c r="J11" i="5"/>
  <c r="K11" i="5"/>
  <c r="L11" i="5"/>
  <c r="M11" i="5"/>
  <c r="N11" i="5"/>
  <c r="O11" i="5"/>
  <c r="P11" i="5"/>
  <c r="Q11" i="5"/>
  <c r="H11" i="5"/>
  <c r="E39" i="2"/>
  <c r="E31" i="2"/>
  <c r="F31" i="2" s="1"/>
  <c r="F26" i="2"/>
  <c r="F20" i="2"/>
  <c r="E12" i="2"/>
  <c r="F12" i="2" s="1"/>
  <c r="F6" i="2"/>
  <c r="F11" i="2"/>
  <c r="F15" i="2"/>
  <c r="F17" i="2"/>
  <c r="F18" i="2"/>
  <c r="F19" i="2"/>
  <c r="F21" i="2"/>
  <c r="F23" i="2"/>
  <c r="F24" i="2"/>
  <c r="F27" i="2"/>
  <c r="F29" i="2"/>
  <c r="F35" i="2"/>
  <c r="F36" i="2"/>
  <c r="F37" i="2"/>
  <c r="E32" i="2" l="1"/>
  <c r="F39" i="2"/>
  <c r="E4" i="1"/>
  <c r="E5" i="1"/>
  <c r="E6" i="1"/>
  <c r="E9" i="1"/>
  <c r="E13" i="1"/>
  <c r="E26" i="1"/>
  <c r="E3" i="1"/>
  <c r="O17" i="7"/>
  <c r="N17" i="7"/>
  <c r="M17" i="7"/>
  <c r="L17" i="7"/>
  <c r="K17" i="7"/>
  <c r="J17" i="7"/>
  <c r="I17" i="7"/>
  <c r="H17" i="7"/>
  <c r="Q17" i="7"/>
  <c r="Q15" i="7"/>
  <c r="P15" i="7"/>
  <c r="O15" i="7"/>
  <c r="N15" i="7"/>
  <c r="M15" i="7"/>
  <c r="L15" i="7"/>
  <c r="K15" i="7"/>
  <c r="J15" i="7"/>
  <c r="I15" i="7"/>
  <c r="H15" i="7"/>
  <c r="J773" i="8"/>
  <c r="J770" i="8"/>
  <c r="Q14" i="7"/>
  <c r="P14" i="7"/>
  <c r="O14" i="7"/>
  <c r="N14" i="7"/>
  <c r="M14" i="7"/>
  <c r="L14" i="7"/>
  <c r="K14" i="7"/>
  <c r="J14" i="7"/>
  <c r="I14" i="7"/>
  <c r="H14" i="7"/>
  <c r="J753" i="8"/>
  <c r="J751" i="8"/>
  <c r="J749" i="8"/>
  <c r="J748" i="8"/>
  <c r="J745" i="8"/>
  <c r="J741" i="8"/>
  <c r="J739" i="8"/>
  <c r="J738" i="8"/>
  <c r="J735" i="8"/>
  <c r="J734" i="8"/>
  <c r="J733" i="8"/>
  <c r="J732" i="8"/>
  <c r="J731" i="8"/>
  <c r="J730" i="8"/>
  <c r="J729" i="8"/>
  <c r="J728" i="8"/>
  <c r="T721" i="8"/>
  <c r="Q12" i="7" s="1"/>
  <c r="S721" i="8"/>
  <c r="P12" i="7" s="1"/>
  <c r="O12" i="7"/>
  <c r="Q721" i="8"/>
  <c r="N12" i="7" s="1"/>
  <c r="P721" i="8"/>
  <c r="M12" i="7" s="1"/>
  <c r="O721" i="8"/>
  <c r="L12" i="7" s="1"/>
  <c r="N721" i="8"/>
  <c r="K12" i="7" s="1"/>
  <c r="M721" i="8"/>
  <c r="J12" i="7" s="1"/>
  <c r="L721" i="8"/>
  <c r="I12" i="7" s="1"/>
  <c r="K721" i="8"/>
  <c r="H12" i="7" s="1"/>
  <c r="J715" i="8"/>
  <c r="J713" i="8"/>
  <c r="J710" i="8"/>
  <c r="J709" i="8"/>
  <c r="J707" i="8"/>
  <c r="J705" i="8"/>
  <c r="J698" i="8"/>
  <c r="J697" i="8"/>
  <c r="J696" i="8"/>
  <c r="J692" i="8"/>
  <c r="J687" i="8"/>
  <c r="T688" i="8"/>
  <c r="Q11" i="7" s="1"/>
  <c r="S688" i="8"/>
  <c r="P11" i="7" s="1"/>
  <c r="R688" i="8"/>
  <c r="O11" i="7" s="1"/>
  <c r="Q688" i="8"/>
  <c r="N11" i="7" s="1"/>
  <c r="P688" i="8"/>
  <c r="M11" i="7" s="1"/>
  <c r="O688" i="8"/>
  <c r="L11" i="7" s="1"/>
  <c r="N688" i="8"/>
  <c r="K11" i="7" s="1"/>
  <c r="M688" i="8"/>
  <c r="J11" i="7" s="1"/>
  <c r="L688" i="8"/>
  <c r="I11" i="7" s="1"/>
  <c r="K688" i="8"/>
  <c r="H11" i="7" s="1"/>
  <c r="H688" i="8"/>
  <c r="G688" i="8"/>
  <c r="J679" i="8"/>
  <c r="J677" i="8"/>
  <c r="J676" i="8"/>
  <c r="J675" i="8"/>
  <c r="J673" i="8"/>
  <c r="J672" i="8"/>
  <c r="J670" i="8"/>
  <c r="J669" i="8"/>
  <c r="J663" i="8"/>
  <c r="J659" i="8"/>
  <c r="J658" i="8"/>
  <c r="T656" i="8"/>
  <c r="T665" i="8" s="1"/>
  <c r="Q10" i="7" s="1"/>
  <c r="S656" i="8"/>
  <c r="S665" i="8" s="1"/>
  <c r="P10" i="7" s="1"/>
  <c r="R656" i="8"/>
  <c r="R665" i="8" s="1"/>
  <c r="O10" i="7" s="1"/>
  <c r="Q656" i="8"/>
  <c r="Q665" i="8" s="1"/>
  <c r="N10" i="7" s="1"/>
  <c r="P656" i="8"/>
  <c r="P665" i="8" s="1"/>
  <c r="M10" i="7" s="1"/>
  <c r="O656" i="8"/>
  <c r="O665" i="8" s="1"/>
  <c r="L10" i="7" s="1"/>
  <c r="N656" i="8"/>
  <c r="N665" i="8" s="1"/>
  <c r="K10" i="7" s="1"/>
  <c r="M656" i="8"/>
  <c r="M665" i="8" s="1"/>
  <c r="J10" i="7" s="1"/>
  <c r="L656" i="8"/>
  <c r="L665" i="8" s="1"/>
  <c r="I10" i="7" s="1"/>
  <c r="K656" i="8"/>
  <c r="K665" i="8" s="1"/>
  <c r="H10" i="7" s="1"/>
  <c r="H656" i="8"/>
  <c r="H665" i="8" s="1"/>
  <c r="G656" i="8"/>
  <c r="G665" i="8" s="1"/>
  <c r="J655" i="8"/>
  <c r="J651" i="8"/>
  <c r="J650" i="8"/>
  <c r="J649" i="8"/>
  <c r="J648" i="8"/>
  <c r="J647" i="8"/>
  <c r="J646" i="8"/>
  <c r="J645" i="8"/>
  <c r="J644" i="8"/>
  <c r="J511" i="8"/>
  <c r="J510" i="8"/>
  <c r="Q9" i="7"/>
  <c r="P9" i="7"/>
  <c r="O9" i="7"/>
  <c r="N9" i="7"/>
  <c r="M9" i="7"/>
  <c r="L9" i="7"/>
  <c r="K9" i="7"/>
  <c r="J9" i="7"/>
  <c r="I9" i="7"/>
  <c r="H9" i="7"/>
  <c r="T495" i="8"/>
  <c r="Q8" i="7" s="1"/>
  <c r="S495" i="8"/>
  <c r="P8" i="7" s="1"/>
  <c r="R495" i="8"/>
  <c r="O8" i="7" s="1"/>
  <c r="Q495" i="8"/>
  <c r="N8" i="7" s="1"/>
  <c r="P495" i="8"/>
  <c r="M8" i="7" s="1"/>
  <c r="O495" i="8"/>
  <c r="L8" i="7" s="1"/>
  <c r="N495" i="8"/>
  <c r="K8" i="7" s="1"/>
  <c r="M495" i="8"/>
  <c r="J8" i="7" s="1"/>
  <c r="L495" i="8"/>
  <c r="I8" i="7" s="1"/>
  <c r="H495" i="8"/>
  <c r="K495" i="8"/>
  <c r="H8" i="7" s="1"/>
  <c r="J234" i="8"/>
  <c r="T231" i="8"/>
  <c r="T236" i="8" s="1"/>
  <c r="Q7" i="7" s="1"/>
  <c r="S231" i="8"/>
  <c r="S236" i="8" s="1"/>
  <c r="P7" i="7" s="1"/>
  <c r="R231" i="8"/>
  <c r="R236" i="8" s="1"/>
  <c r="O7" i="7" s="1"/>
  <c r="Q231" i="8"/>
  <c r="Q236" i="8" s="1"/>
  <c r="N7" i="7" s="1"/>
  <c r="P231" i="8"/>
  <c r="P236" i="8" s="1"/>
  <c r="M7" i="7" s="1"/>
  <c r="O231" i="8"/>
  <c r="O236" i="8" s="1"/>
  <c r="L7" i="7" s="1"/>
  <c r="N231" i="8"/>
  <c r="N236" i="8" s="1"/>
  <c r="K7" i="7" s="1"/>
  <c r="M231" i="8"/>
  <c r="M236" i="8" s="1"/>
  <c r="J7" i="7" s="1"/>
  <c r="L231" i="8"/>
  <c r="L236" i="8" s="1"/>
  <c r="I7" i="7" s="1"/>
  <c r="K231" i="8"/>
  <c r="K236" i="8" s="1"/>
  <c r="H7" i="7" s="1"/>
  <c r="H236" i="8"/>
  <c r="G236" i="8"/>
  <c r="J230" i="8"/>
  <c r="J229" i="8"/>
  <c r="J228" i="8"/>
  <c r="J227" i="8"/>
  <c r="J208" i="8"/>
  <c r="J200" i="8"/>
  <c r="J199" i="8"/>
  <c r="J194" i="8"/>
  <c r="J177" i="8"/>
  <c r="T173" i="8"/>
  <c r="T224" i="8" s="1"/>
  <c r="Q6" i="7" s="1"/>
  <c r="S173" i="8"/>
  <c r="S224" i="8" s="1"/>
  <c r="P6" i="7" s="1"/>
  <c r="R173" i="8"/>
  <c r="R224" i="8" s="1"/>
  <c r="O6" i="7" s="1"/>
  <c r="Q173" i="8"/>
  <c r="Q224" i="8" s="1"/>
  <c r="N6" i="7" s="1"/>
  <c r="P173" i="8"/>
  <c r="P224" i="8" s="1"/>
  <c r="M6" i="7" s="1"/>
  <c r="O173" i="8"/>
  <c r="O224" i="8" s="1"/>
  <c r="L6" i="7" s="1"/>
  <c r="N173" i="8"/>
  <c r="N224" i="8" s="1"/>
  <c r="K6" i="7" s="1"/>
  <c r="L173" i="8"/>
  <c r="L224" i="8" s="1"/>
  <c r="I6" i="7" s="1"/>
  <c r="K173" i="8"/>
  <c r="K224" i="8" s="1"/>
  <c r="H6" i="7" s="1"/>
  <c r="H173" i="8"/>
  <c r="H224" i="8" s="1"/>
  <c r="G173" i="8"/>
  <c r="G224" i="8" s="1"/>
  <c r="J170" i="8"/>
  <c r="J168" i="8"/>
  <c r="J165" i="8"/>
  <c r="J164" i="8"/>
  <c r="J163" i="8"/>
  <c r="J162" i="8"/>
  <c r="J160" i="8"/>
  <c r="J159" i="8"/>
  <c r="J158" i="8"/>
  <c r="J156" i="8"/>
  <c r="J155" i="8"/>
  <c r="J154" i="8"/>
  <c r="J151" i="8"/>
  <c r="J150" i="8"/>
  <c r="J149" i="8"/>
  <c r="J148" i="8"/>
  <c r="J147" i="8"/>
  <c r="J146" i="8"/>
  <c r="J145" i="8"/>
  <c r="J143" i="8"/>
  <c r="J142" i="8"/>
  <c r="J141" i="8"/>
  <c r="J139" i="8"/>
  <c r="J138" i="8"/>
  <c r="J137" i="8"/>
  <c r="J136" i="8"/>
  <c r="J135" i="8"/>
  <c r="J134" i="8"/>
  <c r="J133" i="8"/>
  <c r="J132" i="8"/>
  <c r="J131" i="8"/>
  <c r="J127" i="8"/>
  <c r="J125" i="8"/>
  <c r="J124" i="8"/>
  <c r="J123" i="8"/>
  <c r="J120" i="8"/>
  <c r="J115" i="8"/>
  <c r="J114" i="8"/>
  <c r="J112" i="8"/>
  <c r="J111" i="8"/>
  <c r="J109" i="8"/>
  <c r="J107" i="8"/>
  <c r="J106" i="8"/>
  <c r="J96" i="8"/>
  <c r="J94" i="8"/>
  <c r="J93" i="8"/>
  <c r="J92" i="8"/>
  <c r="J91" i="8"/>
  <c r="J90" i="8"/>
  <c r="J89" i="8"/>
  <c r="J88" i="8"/>
  <c r="J85" i="8"/>
  <c r="J84" i="8"/>
  <c r="J76" i="8"/>
  <c r="J73" i="8"/>
  <c r="J70" i="8"/>
  <c r="J68" i="8"/>
  <c r="J66" i="8"/>
  <c r="J62" i="8"/>
  <c r="J60" i="8"/>
  <c r="J59" i="8"/>
  <c r="J54" i="8"/>
  <c r="J52" i="8"/>
  <c r="J45" i="8"/>
  <c r="J42" i="8"/>
  <c r="T46" i="8"/>
  <c r="Q5" i="7" s="1"/>
  <c r="S46" i="8"/>
  <c r="P5" i="7" s="1"/>
  <c r="R46" i="8"/>
  <c r="O5" i="7" s="1"/>
  <c r="Q46" i="8"/>
  <c r="N5" i="7" s="1"/>
  <c r="P46" i="8"/>
  <c r="M5" i="7" s="1"/>
  <c r="O46" i="8"/>
  <c r="L5" i="7" s="1"/>
  <c r="N46" i="8"/>
  <c r="K5" i="7" s="1"/>
  <c r="M46" i="8"/>
  <c r="L46" i="8"/>
  <c r="I5" i="7" s="1"/>
  <c r="K40" i="8"/>
  <c r="K46" i="8" s="1"/>
  <c r="H5" i="7" s="1"/>
  <c r="H40" i="8"/>
  <c r="H46" i="8" s="1"/>
  <c r="G40" i="8"/>
  <c r="G46" i="8" s="1"/>
  <c r="J16" i="8"/>
  <c r="J15" i="8"/>
  <c r="J14" i="8"/>
  <c r="J13" i="8"/>
  <c r="J12" i="8"/>
  <c r="J10" i="8"/>
  <c r="J9" i="8"/>
  <c r="D16" i="7"/>
  <c r="D18" i="7" s="1"/>
  <c r="Q13" i="5"/>
  <c r="P13" i="5"/>
  <c r="O13" i="5"/>
  <c r="N13" i="5"/>
  <c r="M13" i="5"/>
  <c r="L13" i="5"/>
  <c r="K13" i="5"/>
  <c r="J13" i="5"/>
  <c r="I13" i="5"/>
  <c r="H13" i="5"/>
  <c r="Q10" i="5"/>
  <c r="P10" i="5"/>
  <c r="O10" i="5"/>
  <c r="N10" i="5"/>
  <c r="M10" i="5"/>
  <c r="L10" i="5"/>
  <c r="K10" i="5"/>
  <c r="J10" i="5"/>
  <c r="I10" i="5"/>
  <c r="H10" i="5"/>
  <c r="Q9" i="5"/>
  <c r="P9" i="5"/>
  <c r="O9" i="5"/>
  <c r="N9" i="5"/>
  <c r="M9" i="5"/>
  <c r="L9" i="5"/>
  <c r="K9" i="5"/>
  <c r="J9" i="5"/>
  <c r="I9" i="5"/>
  <c r="H9" i="5"/>
  <c r="Q7" i="5"/>
  <c r="P7" i="5"/>
  <c r="O7" i="5"/>
  <c r="N7" i="5"/>
  <c r="M7" i="5"/>
  <c r="L7" i="5"/>
  <c r="K7" i="5"/>
  <c r="J7" i="5"/>
  <c r="I7" i="5"/>
  <c r="H7" i="5"/>
  <c r="Q6" i="5"/>
  <c r="P6" i="5"/>
  <c r="O6" i="5"/>
  <c r="N6" i="5"/>
  <c r="M6" i="5"/>
  <c r="L6" i="5"/>
  <c r="K6" i="5"/>
  <c r="J6" i="5"/>
  <c r="I6" i="5"/>
  <c r="H6" i="5"/>
  <c r="Q5" i="5"/>
  <c r="P5" i="5"/>
  <c r="O5" i="5"/>
  <c r="N5" i="5"/>
  <c r="M5" i="5"/>
  <c r="L5" i="5"/>
  <c r="K5" i="5"/>
  <c r="J5" i="5"/>
  <c r="I5" i="5"/>
  <c r="H5" i="5"/>
  <c r="Q4" i="5"/>
  <c r="P4" i="5"/>
  <c r="O4" i="5"/>
  <c r="N4" i="5"/>
  <c r="M4" i="5"/>
  <c r="L4" i="5"/>
  <c r="K4" i="5"/>
  <c r="J4" i="5"/>
  <c r="I4" i="5"/>
  <c r="H4" i="5"/>
  <c r="D14" i="5"/>
  <c r="D16" i="5" s="1"/>
  <c r="F12" i="5"/>
  <c r="F8" i="5"/>
  <c r="G8" i="5" s="1"/>
  <c r="C39" i="2"/>
  <c r="C31" i="2"/>
  <c r="C26" i="2"/>
  <c r="C20" i="2"/>
  <c r="C12" i="2"/>
  <c r="C8" i="2"/>
  <c r="J20" i="1"/>
  <c r="K20" i="1" s="1"/>
  <c r="E24" i="1"/>
  <c r="J8" i="1"/>
  <c r="D7" i="1"/>
  <c r="D11" i="1" s="1"/>
  <c r="E11" i="1" s="1"/>
  <c r="J11" i="1" l="1"/>
  <c r="K11" i="1" s="1"/>
  <c r="K8" i="1"/>
  <c r="J5" i="7"/>
  <c r="F5" i="7" s="1"/>
  <c r="K247" i="6"/>
  <c r="L247" i="6"/>
  <c r="Q247" i="6"/>
  <c r="M247" i="6"/>
  <c r="O247" i="6"/>
  <c r="J247" i="6"/>
  <c r="N247" i="6"/>
  <c r="R247" i="6"/>
  <c r="J24" i="1"/>
  <c r="K24" i="1" s="1"/>
  <c r="C32" i="2"/>
  <c r="C40" i="2" s="1"/>
  <c r="Q16" i="7"/>
  <c r="Q18" i="7" s="1"/>
  <c r="F15" i="7"/>
  <c r="G15" i="7" s="1"/>
  <c r="P16" i="7"/>
  <c r="L14" i="5"/>
  <c r="P14" i="5"/>
  <c r="F6" i="5"/>
  <c r="G6" i="5" s="1"/>
  <c r="F10" i="5"/>
  <c r="G10" i="5" s="1"/>
  <c r="O14" i="5"/>
  <c r="K14" i="5"/>
  <c r="F12" i="7"/>
  <c r="G12" i="7" s="1"/>
  <c r="F14" i="7"/>
  <c r="G14" i="7" s="1"/>
  <c r="F11" i="7"/>
  <c r="G11" i="7" s="1"/>
  <c r="F7" i="7"/>
  <c r="G7" i="7" s="1"/>
  <c r="F10" i="7"/>
  <c r="G10" i="7" s="1"/>
  <c r="H16" i="7"/>
  <c r="F9" i="7"/>
  <c r="G9" i="7" s="1"/>
  <c r="I16" i="7"/>
  <c r="I18" i="7" s="1"/>
  <c r="F8" i="7"/>
  <c r="G8" i="7" s="1"/>
  <c r="M16" i="7"/>
  <c r="M18" i="7" s="1"/>
  <c r="L16" i="7"/>
  <c r="L18" i="7" s="1"/>
  <c r="F13" i="5"/>
  <c r="G13" i="5" s="1"/>
  <c r="E40" i="2"/>
  <c r="J504" i="8"/>
  <c r="J641" i="8"/>
  <c r="J721" i="8"/>
  <c r="T792" i="8"/>
  <c r="J727" i="8"/>
  <c r="L792" i="8"/>
  <c r="P792" i="8"/>
  <c r="K792" i="8"/>
  <c r="O792" i="8"/>
  <c r="S792" i="8"/>
  <c r="J682" i="8"/>
  <c r="J668" i="8"/>
  <c r="J691" i="8"/>
  <c r="H792" i="8"/>
  <c r="H794" i="8" s="1"/>
  <c r="N792" i="8"/>
  <c r="I40" i="8"/>
  <c r="I46" i="8" s="1"/>
  <c r="J7" i="8"/>
  <c r="F4" i="5"/>
  <c r="G4" i="5" s="1"/>
  <c r="I14" i="5"/>
  <c r="M14" i="5"/>
  <c r="M16" i="5" s="1"/>
  <c r="Q14" i="5"/>
  <c r="N16" i="7"/>
  <c r="N18" i="7" s="1"/>
  <c r="F17" i="7"/>
  <c r="G17" i="7" s="1"/>
  <c r="J793" i="8"/>
  <c r="F5" i="5"/>
  <c r="G5" i="5" s="1"/>
  <c r="F7" i="5"/>
  <c r="G7" i="5" s="1"/>
  <c r="F9" i="5"/>
  <c r="G9" i="5" s="1"/>
  <c r="F11" i="5"/>
  <c r="G11" i="5" s="1"/>
  <c r="J14" i="5"/>
  <c r="J16" i="5" s="1"/>
  <c r="N14" i="5"/>
  <c r="N16" i="5" s="1"/>
  <c r="F15" i="5"/>
  <c r="G15" i="5" s="1"/>
  <c r="K16" i="7"/>
  <c r="K18" i="7" s="1"/>
  <c r="O16" i="7"/>
  <c r="O18" i="7" s="1"/>
  <c r="H14" i="5"/>
  <c r="H16" i="5" s="1"/>
  <c r="E7" i="1"/>
  <c r="D25" i="1"/>
  <c r="G792" i="8"/>
  <c r="G794" i="8" s="1"/>
  <c r="Q792" i="8"/>
  <c r="R792" i="8"/>
  <c r="J51" i="8"/>
  <c r="J791" i="8"/>
  <c r="E13" i="4" l="1"/>
  <c r="F13" i="4" s="1"/>
  <c r="E11" i="4"/>
  <c r="F11" i="4" s="1"/>
  <c r="E8" i="4"/>
  <c r="F8" i="4" s="1"/>
  <c r="E12" i="4"/>
  <c r="F12" i="4" s="1"/>
  <c r="E9" i="4"/>
  <c r="F9" i="4" s="1"/>
  <c r="E6" i="4"/>
  <c r="F6" i="4" s="1"/>
  <c r="R794" i="8"/>
  <c r="F11" i="13"/>
  <c r="P794" i="8"/>
  <c r="F9" i="13"/>
  <c r="T794" i="8"/>
  <c r="F13" i="13"/>
  <c r="Q794" i="8"/>
  <c r="F10" i="13"/>
  <c r="S794" i="8"/>
  <c r="F12" i="13"/>
  <c r="O794" i="8"/>
  <c r="F8" i="13"/>
  <c r="N794" i="8"/>
  <c r="F7" i="13"/>
  <c r="L794" i="8"/>
  <c r="F5" i="13"/>
  <c r="K794" i="8"/>
  <c r="F4" i="13"/>
  <c r="H18" i="7"/>
  <c r="P18" i="7"/>
  <c r="W6" i="14"/>
  <c r="O16" i="5"/>
  <c r="V5" i="14"/>
  <c r="K16" i="5"/>
  <c r="V2" i="14"/>
  <c r="I50" i="8"/>
  <c r="M173" i="8"/>
  <c r="M224" i="8" s="1"/>
  <c r="J25" i="1"/>
  <c r="K25" i="1" s="1"/>
  <c r="Q16" i="5"/>
  <c r="P16" i="5"/>
  <c r="I16" i="5"/>
  <c r="L16" i="5"/>
  <c r="I247" i="6"/>
  <c r="G5" i="7"/>
  <c r="J771" i="8"/>
  <c r="J688" i="8"/>
  <c r="J761" i="8"/>
  <c r="J718" i="8"/>
  <c r="J40" i="8"/>
  <c r="J507" i="8"/>
  <c r="F14" i="5"/>
  <c r="D27" i="1"/>
  <c r="E27" i="1" s="1"/>
  <c r="E25" i="1"/>
  <c r="J665" i="8"/>
  <c r="J656" i="8"/>
  <c r="J46" i="8"/>
  <c r="J236" i="8"/>
  <c r="J231" i="8"/>
  <c r="E14" i="4" l="1"/>
  <c r="F14" i="4" s="1"/>
  <c r="E16" i="4"/>
  <c r="F16" i="4" s="1"/>
  <c r="E5" i="4"/>
  <c r="F5" i="4" s="1"/>
  <c r="F166" i="13"/>
  <c r="G166" i="13" s="1"/>
  <c r="G10" i="13"/>
  <c r="G9" i="13"/>
  <c r="F165" i="13"/>
  <c r="G165" i="13" s="1"/>
  <c r="F168" i="13"/>
  <c r="G168" i="13" s="1"/>
  <c r="G12" i="13"/>
  <c r="G13" i="13"/>
  <c r="F169" i="13"/>
  <c r="G169" i="13" s="1"/>
  <c r="F167" i="13"/>
  <c r="G167" i="13" s="1"/>
  <c r="G11" i="13"/>
  <c r="F164" i="13"/>
  <c r="G164" i="13" s="1"/>
  <c r="G8" i="13"/>
  <c r="F161" i="13"/>
  <c r="G161" i="13" s="1"/>
  <c r="G5" i="13"/>
  <c r="F160" i="13"/>
  <c r="G4" i="13"/>
  <c r="F163" i="13"/>
  <c r="G163" i="13" s="1"/>
  <c r="G7" i="13"/>
  <c r="V7" i="14"/>
  <c r="W7" i="14" s="1"/>
  <c r="W5" i="14"/>
  <c r="G14" i="5"/>
  <c r="C24" i="15"/>
  <c r="W2" i="14"/>
  <c r="J6" i="7"/>
  <c r="M792" i="8"/>
  <c r="J50" i="8"/>
  <c r="I173" i="8"/>
  <c r="J27" i="1"/>
  <c r="K27" i="1" s="1"/>
  <c r="H246" i="6"/>
  <c r="G247" i="6"/>
  <c r="J495" i="8"/>
  <c r="F16" i="5"/>
  <c r="G16" i="5" s="1"/>
  <c r="G160" i="13" l="1"/>
  <c r="M794" i="8"/>
  <c r="F6" i="13"/>
  <c r="C25" i="15"/>
  <c r="I224" i="8"/>
  <c r="J173" i="8"/>
  <c r="F6" i="7"/>
  <c r="J16" i="7"/>
  <c r="H247" i="6"/>
  <c r="F162" i="13" l="1"/>
  <c r="G6" i="13"/>
  <c r="F3" i="13"/>
  <c r="G3" i="13" s="1"/>
  <c r="J18" i="7"/>
  <c r="V3" i="14"/>
  <c r="G6" i="7"/>
  <c r="F16" i="7"/>
  <c r="D24" i="15" s="1"/>
  <c r="J224" i="8"/>
  <c r="I792" i="8"/>
  <c r="F32" i="2"/>
  <c r="F8" i="2"/>
  <c r="F7" i="2"/>
  <c r="E7" i="4" l="1"/>
  <c r="E10" i="4" s="1"/>
  <c r="G162" i="13"/>
  <c r="F159" i="13"/>
  <c r="G159" i="13" s="1"/>
  <c r="D25" i="15"/>
  <c r="B24" i="15"/>
  <c r="B25" i="15" s="1"/>
  <c r="W3" i="14"/>
  <c r="V4" i="14"/>
  <c r="I794" i="8"/>
  <c r="J794" i="8" s="1"/>
  <c r="J792" i="8"/>
  <c r="G16" i="7"/>
  <c r="F18" i="7"/>
  <c r="G18" i="7" s="1"/>
  <c r="F40" i="2"/>
  <c r="F10" i="4" l="1"/>
  <c r="E15" i="4"/>
  <c r="F15" i="4" s="1"/>
  <c r="F7" i="4"/>
  <c r="V8" i="14"/>
  <c r="W4" i="14"/>
  <c r="E17" i="4" l="1"/>
  <c r="F17" i="4" s="1"/>
  <c r="V16" i="14"/>
  <c r="W8" i="14"/>
  <c r="V18" i="14" l="1"/>
  <c r="W18" i="14" s="1"/>
  <c r="W16" i="14"/>
</calcChain>
</file>

<file path=xl/sharedStrings.xml><?xml version="1.0" encoding="utf-8"?>
<sst xmlns="http://schemas.openxmlformats.org/spreadsheetml/2006/main" count="3471" uniqueCount="2468">
  <si>
    <t>Megnevezés</t>
  </si>
  <si>
    <t>I. Működési célú bevételek</t>
  </si>
  <si>
    <t>I. Működési célú kiadások</t>
  </si>
  <si>
    <t>1.) Működési célú támogatások államháztartáson belülről</t>
  </si>
  <si>
    <t>1.) Költségvetési szervek kiadásai</t>
  </si>
  <si>
    <t>2.) Közhatalmi bevételek</t>
  </si>
  <si>
    <t>2.) Önkormányzat szakosztályainak  kiadásai</t>
  </si>
  <si>
    <t>3.) Működési bevételek</t>
  </si>
  <si>
    <t>3.Egyéb működési célú kiadások (költségvetési szervek és tartalék nélkül)</t>
  </si>
  <si>
    <t>4.) Működési célú átvett pénzeszközök</t>
  </si>
  <si>
    <t>4.) Céltartalékból működésre</t>
  </si>
  <si>
    <t xml:space="preserve">     Költségvetési műk. bevételei összesen:</t>
  </si>
  <si>
    <t>5.) Általános tartalék</t>
  </si>
  <si>
    <t xml:space="preserve"> Finanszírozási bevételek</t>
  </si>
  <si>
    <t xml:space="preserve">   Költségvetési műk. kiadásai összesen:</t>
  </si>
  <si>
    <t>5.) Előző év költségvetési maradványának igénybevétele</t>
  </si>
  <si>
    <t>6.) Egyéb finanszírozási kiadás (államháztartáson belüli megelőlegezés visszafizetése)</t>
  </si>
  <si>
    <t>6.) Államháztartáson belüli megelőlegezések</t>
  </si>
  <si>
    <t xml:space="preserve">MŰKÖDÉSI CÉLÚ BEVÉTELEK ÖSSZ:                      </t>
  </si>
  <si>
    <t>MŰKÖDÉSI CÉLÚ KIADÁSOK ÖSSZ.:</t>
  </si>
  <si>
    <t>II. Felhalmozási célú bevételek</t>
  </si>
  <si>
    <t>II. Felhalmozási célú kiadások</t>
  </si>
  <si>
    <t xml:space="preserve">1.) Felhalmozási célú támogatások államháztartáson belülről </t>
  </si>
  <si>
    <t>1.) Egyéb  felhalmozási célú kiadások</t>
  </si>
  <si>
    <t>2.) Beruházás</t>
  </si>
  <si>
    <t xml:space="preserve">         ebből: költségvetési szervek</t>
  </si>
  <si>
    <t>3.) Felújítás</t>
  </si>
  <si>
    <t xml:space="preserve">     Költségvetési felhalm. bevételei összesen:</t>
  </si>
  <si>
    <t>4.) Céltartalék</t>
  </si>
  <si>
    <t>5.)Fejlesztési hitel kamata</t>
  </si>
  <si>
    <t xml:space="preserve">      Költségvetési felh.célú kiadásai összesen:</t>
  </si>
  <si>
    <t xml:space="preserve"> Finanszírozási kiadások</t>
  </si>
  <si>
    <t>6.) Hitel- és kölcsön törlesztések</t>
  </si>
  <si>
    <t>7.) Lízing kötelezettség</t>
  </si>
  <si>
    <t>FELHALMOZÁSI CÉLÚ BEVÉTELEK  ÖSSZESEN:</t>
  </si>
  <si>
    <t>FELHALMOZÁSI CÉLÚ KIADÁSOK ÖSSZESEN:</t>
  </si>
  <si>
    <t>ÖNKORMÁNYZAT ÖSSZESEN:</t>
  </si>
  <si>
    <t>9.) Forgatási célú értékpapír beváltás projektekhez kapcsolódóan</t>
  </si>
  <si>
    <t>8.) Forgatási célú értékpapír vásárlás hazai forrásból átmenetileg szabad pénzeszközökből</t>
  </si>
  <si>
    <t>MINDÖSSZESEN:</t>
  </si>
  <si>
    <t>Rovat száma</t>
  </si>
  <si>
    <t>B</t>
  </si>
  <si>
    <t>BEVÉTELEK</t>
  </si>
  <si>
    <t>B1</t>
  </si>
  <si>
    <t>Működési célú támogatások államháztartáson belülről</t>
  </si>
  <si>
    <t>B11</t>
  </si>
  <si>
    <t>Önkormányzatok működési támogatásai</t>
  </si>
  <si>
    <t>B14</t>
  </si>
  <si>
    <t>Működési célú visszatérítendő támogatások, kölcsönök visszatérülése államháztartáson belülről</t>
  </si>
  <si>
    <t>B16</t>
  </si>
  <si>
    <t>Egyéb működési célú támogatások bevételei államháztartáson belülről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</si>
  <si>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</si>
  <si>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</si>
  <si>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</si>
  <si>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</si>
  <si>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</si>
  <si>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</si>
  <si>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</si>
  <si>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</si>
  <si>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</si>
  <si>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Közhatalmi bevételek</t>
  </si>
  <si>
    <t>B34</t>
  </si>
  <si>
    <t>Vagyoni típusú adók (építményadó, magánszemélyek kommunális adója)</t>
  </si>
  <si>
    <t>B35</t>
  </si>
  <si>
    <t xml:space="preserve">Termékek és szolgáltatások adói </t>
  </si>
  <si>
    <t>B351</t>
  </si>
  <si>
    <t>Értékesítési és forgalmi adók (iparűzési adó)</t>
  </si>
  <si>
    <t>B355</t>
  </si>
  <si>
    <t>Egyéb áruhasználati és szolgáltatási adók ( idegenforgalmi adó)</t>
  </si>
  <si>
    <t>B36</t>
  </si>
  <si>
    <t>Egyéb közhatalmi bevételek (különféle bírságok, talajterhelési díj)</t>
  </si>
  <si>
    <t>Közhatalmi bevételek összesen</t>
  </si>
  <si>
    <t>B4</t>
  </si>
  <si>
    <t>Működési bevételek</t>
  </si>
  <si>
    <t>B5</t>
  </si>
  <si>
    <t>Felhalmozási bevételek</t>
  </si>
  <si>
    <t>B52</t>
  </si>
  <si>
    <t>Ingatlanok értékesítése</t>
  </si>
  <si>
    <t>B53</t>
  </si>
  <si>
    <t>Egyéb tárgyi eszközök értékesítése</t>
  </si>
  <si>
    <t>Felhalmozási bevételek összesen</t>
  </si>
  <si>
    <t>B6</t>
  </si>
  <si>
    <t>Működési célú átvett pénzeszközök</t>
  </si>
  <si>
    <t>B7</t>
  </si>
  <si>
    <t>Felhalmozási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</si>
  <si>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</si>
  <si>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</si>
  <si>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</si>
  <si>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</si>
  <si>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Költségvetési bevételek</t>
  </si>
  <si>
    <t>B8</t>
  </si>
  <si>
    <t>Finanszírozási bevételek</t>
  </si>
  <si>
    <t>B81</t>
  </si>
  <si>
    <t>Belföldi finanszírozás bevételei</t>
  </si>
  <si>
    <t>B811</t>
  </si>
  <si>
    <t xml:space="preserve"> Hitel-, kölcsönfelvétel államháztartáson kívülről</t>
  </si>
  <si>
    <t>B8121</t>
  </si>
  <si>
    <t xml:space="preserve"> Forgatási célú belföldi értékpapírok beváltása, értékesítése</t>
  </si>
  <si>
    <t>B813</t>
  </si>
  <si>
    <t>Maradvány igénybevétele</t>
  </si>
  <si>
    <t>B814</t>
  </si>
  <si>
    <t>Államháztartáson belüli megelőlegezések</t>
  </si>
  <si>
    <t>Finanszírozási bevételek összesen</t>
  </si>
  <si>
    <t>BEVÉTELEK ÖSSZESEN:</t>
  </si>
  <si>
    <t>Hozzájárulás jogcíme</t>
  </si>
  <si>
    <t>mutató</t>
  </si>
  <si>
    <t>Normatíva     Ft/fő</t>
  </si>
  <si>
    <t>Hozzájárulás       ezer Ft-ban</t>
  </si>
  <si>
    <t>2. melléklet szerinti jogcímek</t>
  </si>
  <si>
    <t>*</t>
  </si>
  <si>
    <t>Állami hozzájárulás összesen:</t>
  </si>
  <si>
    <t>Teljesítés %-a</t>
  </si>
  <si>
    <t>Költségvetési kiadások</t>
  </si>
  <si>
    <t>K1</t>
  </si>
  <si>
    <t>Személyi juttatások</t>
  </si>
  <si>
    <t>K2</t>
  </si>
  <si>
    <t>Munkaadókat terhelő járulékok és szociális hj. adó</t>
  </si>
  <si>
    <t>K3</t>
  </si>
  <si>
    <t xml:space="preserve">Dologi kiadások </t>
  </si>
  <si>
    <t>K4</t>
  </si>
  <si>
    <t>Ellátottak pénzbeli juttatásai</t>
  </si>
  <si>
    <t>K5</t>
  </si>
  <si>
    <t>Egyéb működési célú kiadások</t>
  </si>
  <si>
    <t>Működési költségvetés összesen:</t>
  </si>
  <si>
    <t>K6</t>
  </si>
  <si>
    <t>Beruházások</t>
  </si>
  <si>
    <t>K7</t>
  </si>
  <si>
    <t>Felújítások</t>
  </si>
  <si>
    <t>K8</t>
  </si>
  <si>
    <t>Egyéb felhalmozási célú kiadások</t>
  </si>
  <si>
    <t>Felhalmozási költségvetés összesen:</t>
  </si>
  <si>
    <t>K1-K8</t>
  </si>
  <si>
    <t>Költségvetési kiadások összesen:</t>
  </si>
  <si>
    <t>K9</t>
  </si>
  <si>
    <t>Finanszírozási kiadások</t>
  </si>
  <si>
    <t>Önkormányzat kiadásai összesen</t>
  </si>
  <si>
    <t>Cím szám</t>
  </si>
  <si>
    <t>Alcím szám</t>
  </si>
  <si>
    <t>Előirányzat</t>
  </si>
  <si>
    <t>Teljesítés</t>
  </si>
  <si>
    <t>Eredeti</t>
  </si>
  <si>
    <t>Módosított</t>
  </si>
  <si>
    <t>Összege</t>
  </si>
  <si>
    <t>%-a</t>
  </si>
  <si>
    <t>Működési célú támogatások áht-n belülről</t>
  </si>
  <si>
    <t>Felhalmozási célú támogatások áht-n belülről</t>
  </si>
  <si>
    <t>Hitel-, kölcsönfelvétel áht-n kívülről</t>
  </si>
  <si>
    <t>Egyéb finanszírozási bevétel</t>
  </si>
  <si>
    <t>Önkormányzat</t>
  </si>
  <si>
    <t>Szociális és igazgatási feladatok</t>
  </si>
  <si>
    <t>Humánigazgatási feladatok</t>
  </si>
  <si>
    <t>Főépítészi feladatok</t>
  </si>
  <si>
    <t>Városüzemelési felad.</t>
  </si>
  <si>
    <t>Városépítészeti feladatok</t>
  </si>
  <si>
    <t>Vagyonkez. feladatok</t>
  </si>
  <si>
    <t>Jogi és közig. feladatok</t>
  </si>
  <si>
    <t>Pénzügyi lebonyolítás</t>
  </si>
  <si>
    <t>Építéshatósági feladatok</t>
  </si>
  <si>
    <t>Polgármesteri Kabinet</t>
  </si>
  <si>
    <t>Önkormányzat összesen költségvetési szervek nélkül</t>
  </si>
  <si>
    <t>Költségvetési szervek</t>
  </si>
  <si>
    <t>Önkormányzat összesen:</t>
  </si>
  <si>
    <t>Tervezési alapegység</t>
  </si>
  <si>
    <t>Szakosztályok</t>
  </si>
  <si>
    <t>011130 Önkorm. és önkorm. hivatal. jogalk. és ált.ig.tev.</t>
  </si>
  <si>
    <t xml:space="preserve"> - Egerszeg kártya értékesítés</t>
  </si>
  <si>
    <t>221 902</t>
  </si>
  <si>
    <t>107060 Egyéb szociális pénzbeli ellátások, támogatások</t>
  </si>
  <si>
    <t xml:space="preserve"> - köztemetés</t>
  </si>
  <si>
    <t>061030 Lakáshoz jutást segítő támogatások</t>
  </si>
  <si>
    <t>Szociális és igazgatási feladatok összesen:</t>
  </si>
  <si>
    <t>072112 Háziorvosi ügyeleti ellátás</t>
  </si>
  <si>
    <t xml:space="preserve"> - körzeti orvosi ügyelet fenntartásához községek hozzájárulása</t>
  </si>
  <si>
    <t>101211 Fogyatékossággal élők tartós bentlakásos ellátása</t>
  </si>
  <si>
    <t xml:space="preserve"> - Református Egyház által fizetendő bérleti díj</t>
  </si>
  <si>
    <t>082030 Művészeti tevékenység</t>
  </si>
  <si>
    <t>081043 Iskolai, diáksport-tevékenység és támogatása</t>
  </si>
  <si>
    <t>013350 Önk-i vagyonnal való gazdálkodáshoz kapcs. fa.</t>
  </si>
  <si>
    <t xml:space="preserve"> - Zalaegerszegi Kábítószerügyi Egyeztető Fórum</t>
  </si>
  <si>
    <t>084031 Civil szervezetek működési támogatása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</si>
  <si>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</si>
  <si>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</si>
  <si>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</si>
  <si>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</si>
  <si>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Városüzemelési feladatok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</si>
  <si>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</si>
  <si>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</si>
  <si>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</si>
  <si>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</si>
  <si>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 xml:space="preserve"> - ZG3 kút üzemeltetése</t>
  </si>
  <si>
    <t>151 915</t>
  </si>
  <si>
    <t>066010 Zöldterület kezelés</t>
  </si>
  <si>
    <t xml:space="preserve"> - fa értékesítés bevétele</t>
  </si>
  <si>
    <t>152 908</t>
  </si>
  <si>
    <t xml:space="preserve"> - önkormányzati tulajdonú erdők ápolása, fenntartása</t>
  </si>
  <si>
    <t xml:space="preserve"> - haszonbérleti szerződések, kishaszonbérlet</t>
  </si>
  <si>
    <t>151506</t>
  </si>
  <si>
    <t>066020 Város-, községgazdálkodási egyéb szolgáltatás</t>
  </si>
  <si>
    <t xml:space="preserve"> - Zalai Közszolgáltató Nonprofit Kft. bérleti díj eszközpark használata után</t>
  </si>
  <si>
    <t>045120 Út, autópálya építése</t>
  </si>
  <si>
    <t xml:space="preserve"> - helyi utak, hidak fenntartása</t>
  </si>
  <si>
    <t>064010 Közvilágítás</t>
  </si>
  <si>
    <t>042180 Állat-egészségügy</t>
  </si>
  <si>
    <t>063020 Víztermelés, -kezelés, -ellátás</t>
  </si>
  <si>
    <t xml:space="preserve"> - települési vízellátás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</si>
  <si>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</si>
  <si>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</si>
  <si>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</si>
  <si>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</si>
  <si>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16.</t>
  </si>
  <si>
    <t>052020  Szennyvíz gyűjtése, tisztítása, elhelyezése</t>
  </si>
  <si>
    <t xml:space="preserve"> - TOP 6.5.1-15-ZL1-2016-0004 Landorhegyi Sportiskolai Általános Iskola energetikai korszerűsítése</t>
  </si>
  <si>
    <t xml:space="preserve"> -TOP-6.1.1-16 Zalaegerszegi Logisztikai Központ létrehozása</t>
  </si>
  <si>
    <t xml:space="preserve"> - TOP-6.1.4--16-ZL1-2017-00002 Göcseji Múzeum épületének felújítása és kiállító tereinek fejlesztése</t>
  </si>
  <si>
    <t xml:space="preserve"> - TOP 6.1.4-16-ZL1-2017-00001 Alsóerdő komplex turisztikai fejlesztése</t>
  </si>
  <si>
    <t xml:space="preserve"> - TOP-6.1.1-16-ZL1-2017-00001 Üzemcsarnok építés a Zalaegerszeg 4815/6 hrsz-ú ingatlanon </t>
  </si>
  <si>
    <t xml:space="preserve"> - Uszoda tervezés és megvalósítás MVP támogatásból</t>
  </si>
  <si>
    <t xml:space="preserve"> - Alsóerdei Sport- és Rekreációs Központ fejlesztése MVP támogatással</t>
  </si>
  <si>
    <t>Városépítészeti feladatok összesen:</t>
  </si>
  <si>
    <t>Vagyonkezelési feladatok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</si>
  <si>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</si>
  <si>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</si>
  <si>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</si>
  <si>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</si>
  <si>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</si>
  <si>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</si>
  <si>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- tesztpálya területének bérleti díja</t>
  </si>
  <si>
    <t xml:space="preserve">  - Stadion bérleti díj</t>
  </si>
  <si>
    <t xml:space="preserve"> - volt Nyomda épület hasznosítása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</si>
  <si>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</si>
  <si>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</si>
  <si>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</si>
  <si>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</si>
  <si>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 xml:space="preserve"> - kamatmentes hitelek és kölcsön  törlesztéséből </t>
  </si>
  <si>
    <t xml:space="preserve">018030 Támogatás célú finanszírozási műveletek 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</si>
  <si>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</si>
  <si>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</si>
  <si>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</si>
  <si>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</si>
  <si>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</si>
  <si>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</si>
  <si>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</si>
  <si>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</si>
  <si>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</t>
  </si>
  <si>
    <t xml:space="preserve"> - közterület használati díj </t>
  </si>
  <si>
    <t xml:space="preserve"> -  közbeszerzési eljárások és jogi feladatok</t>
  </si>
  <si>
    <t>Jogi igazgatási feladat összesen:</t>
  </si>
  <si>
    <t>900060 Forgatási és befektetési célú finanszírozási műveletek</t>
  </si>
  <si>
    <t xml:space="preserve"> - folyószámla kamata</t>
  </si>
  <si>
    <t xml:space="preserve"> -Áfa visszaigénylés</t>
  </si>
  <si>
    <t xml:space="preserve"> - intézményi elvonás maradvány terhére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</si>
  <si>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</si>
  <si>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</si>
  <si>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</si>
  <si>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idegenforgalmi adó</t>
  </si>
  <si>
    <t xml:space="preserve"> - talajterhelési díj</t>
  </si>
  <si>
    <t xml:space="preserve"> - építmény adó</t>
  </si>
  <si>
    <t xml:space="preserve"> - kommunális adó</t>
  </si>
  <si>
    <t>098010 Oktatás igazgatása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</si>
  <si>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</si>
  <si>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</si>
  <si>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</si>
  <si>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</si>
  <si>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</si>
  <si>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 xml:space="preserve"> - Építéshatósági feladatok</t>
  </si>
  <si>
    <t xml:space="preserve"> - Nemzetközi kapcsolatokra</t>
  </si>
  <si>
    <t xml:space="preserve"> - turisztikai feladatok</t>
  </si>
  <si>
    <t xml:space="preserve"> - Polgármesteri rendelkezésű keret</t>
  </si>
  <si>
    <t>Polgármesteri Kabinet összesen:</t>
  </si>
  <si>
    <t>Önkormányzat összesen költségetési szervek nélkül</t>
  </si>
  <si>
    <t>Munkaadókat terhelő járulékok és szociális hj.adó</t>
  </si>
  <si>
    <t>Dologi kiadások</t>
  </si>
  <si>
    <t>Egyéb felhalmo-zási célú kiadások</t>
  </si>
  <si>
    <t>Hitel-, kölcsöntör-lesztés áht-n kívülre</t>
  </si>
  <si>
    <t>Egyéb finanszírozási kiadás</t>
  </si>
  <si>
    <t>Jogi és közig.feladatok</t>
  </si>
  <si>
    <t>Polgármesteri Kabinet kiadásai</t>
  </si>
  <si>
    <t>Tartalékok</t>
  </si>
  <si>
    <t>Sorszám</t>
  </si>
  <si>
    <t>feladat jellege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</si>
  <si>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</si>
  <si>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</si>
  <si>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</si>
  <si>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</si>
  <si>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</si>
  <si>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</si>
  <si>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 xml:space="preserve"> - gyermekétkeztetési támogatás</t>
  </si>
  <si>
    <t xml:space="preserve"> - átmeneti segély</t>
  </si>
  <si>
    <t xml:space="preserve"> - egyszeri nevelési támogatás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</si>
  <si>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</si>
  <si>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</si>
  <si>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</si>
  <si>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</si>
  <si>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</si>
  <si>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</si>
  <si>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</si>
  <si>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</si>
  <si>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</si>
  <si>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</si>
  <si>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</si>
  <si>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</si>
  <si>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</si>
  <si>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</si>
  <si>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</si>
  <si>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</si>
  <si>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</si>
  <si>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</si>
  <si>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</si>
  <si>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</si>
  <si>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</si>
  <si>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</si>
  <si>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1./2.</t>
  </si>
  <si>
    <t>1.a/1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</si>
  <si>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</si>
  <si>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</si>
  <si>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</si>
  <si>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</si>
  <si>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</si>
  <si>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</si>
  <si>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</si>
  <si>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</si>
  <si>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</si>
  <si>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</si>
  <si>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</si>
  <si>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</si>
  <si>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</si>
  <si>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</si>
  <si>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</si>
  <si>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</si>
  <si>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</si>
  <si>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</si>
  <si>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>082091 Közművelődés - közösségi és társ. részvétel fejleszt.</t>
  </si>
  <si>
    <t xml:space="preserve"> - Magyar Kultúra Napja</t>
  </si>
  <si>
    <t xml:space="preserve"> - Betlehem működtetése</t>
  </si>
  <si>
    <t xml:space="preserve"> - Egerszeg Búcsú</t>
  </si>
  <si>
    <t xml:space="preserve"> - Keresztury Emlékbizottság</t>
  </si>
  <si>
    <t xml:space="preserve"> - Gébárti Művésztelep</t>
  </si>
  <si>
    <t xml:space="preserve"> -  táncház mozgalom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</si>
  <si>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</si>
  <si>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</si>
  <si>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</si>
  <si>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</si>
  <si>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</si>
  <si>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</si>
  <si>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</si>
  <si>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</si>
  <si>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</si>
  <si>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</si>
  <si>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</si>
  <si>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</si>
  <si>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</si>
  <si>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</si>
  <si>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</si>
  <si>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</si>
  <si>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</si>
  <si>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</si>
  <si>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</si>
  <si>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</si>
  <si>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</si>
  <si>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</si>
  <si>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</si>
  <si>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</si>
  <si>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</si>
  <si>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FC Zrt.  és  Sportszolg. Kft.támogatása </t>
  </si>
  <si>
    <t xml:space="preserve"> - ZTE KK. Kft. támogatás </t>
  </si>
  <si>
    <t xml:space="preserve"> - Zeg. Jégsportjáért Alapítvány támogatása</t>
  </si>
  <si>
    <t xml:space="preserve"> - DO rendezvények lebonyolítása</t>
  </si>
  <si>
    <t xml:space="preserve"> - alapfokú versenyek rendezése és  támogatása</t>
  </si>
  <si>
    <t xml:space="preserve"> - országos DO zalaegerszegi rendezvényei</t>
  </si>
  <si>
    <t>081045 Szabadidősport-tevékenység és támogatása</t>
  </si>
  <si>
    <t xml:space="preserve"> - szabadidősport klubok támogatása</t>
  </si>
  <si>
    <t xml:space="preserve">  - Andráshidai LSC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</si>
  <si>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</si>
  <si>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</si>
  <si>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</si>
  <si>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</si>
  <si>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Csácsbozsok NSE sportlét.bérleti díj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</si>
  <si>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</si>
  <si>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</si>
  <si>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</si>
  <si>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</si>
  <si>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</si>
  <si>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</si>
  <si>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</si>
  <si>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</si>
  <si>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</si>
  <si>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</si>
  <si>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</si>
  <si>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Zala-Volán Női Kosárlabda Klub támogatása</t>
  </si>
  <si>
    <t xml:space="preserve"> - Zalaegerszegi Vívó Egylet támogatása</t>
  </si>
  <si>
    <t xml:space="preserve"> - Zalaegerszegi Kerékpáros SE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</si>
  <si>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</si>
  <si>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</si>
  <si>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</si>
  <si>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ZKSE verseny rendezése</t>
  </si>
  <si>
    <t xml:space="preserve"> - Göcsej Kupa</t>
  </si>
  <si>
    <t xml:space="preserve"> - Horgászegyesületek Z.M. Szövetsége támogatása</t>
  </si>
  <si>
    <t xml:space="preserve"> - Őshonos halfauna fejlesztése Gébárton (pénzeszköz átadás a Horgászegyesületek Zala megyei Szövetsége részére) </t>
  </si>
  <si>
    <t xml:space="preserve"> - Zalaegerszegi Thai  Box   SE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</si>
  <si>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</si>
  <si>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</si>
  <si>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</si>
  <si>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</si>
  <si>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</si>
  <si>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</si>
  <si>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</si>
  <si>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>Humánigazgatási feladatok működési kiadásai:</t>
  </si>
  <si>
    <t>1.</t>
  </si>
  <si>
    <t>1./1.</t>
  </si>
  <si>
    <t xml:space="preserve">              Óvodák </t>
  </si>
  <si>
    <t>1./1./1</t>
  </si>
  <si>
    <t>1./1./2</t>
  </si>
  <si>
    <t>1./1./3</t>
  </si>
  <si>
    <t>1./1./4</t>
  </si>
  <si>
    <t>1./1./5</t>
  </si>
  <si>
    <t>1./1./6</t>
  </si>
  <si>
    <t>1./1./7</t>
  </si>
  <si>
    <t>1./1./8</t>
  </si>
  <si>
    <t xml:space="preserve">             Általános iskolák</t>
  </si>
  <si>
    <t>1./2/1</t>
  </si>
  <si>
    <t>1./2/2</t>
  </si>
  <si>
    <t>1./2/3</t>
  </si>
  <si>
    <t>1./2/4</t>
  </si>
  <si>
    <t>2.</t>
  </si>
  <si>
    <t>2./1</t>
  </si>
  <si>
    <t>3.</t>
  </si>
  <si>
    <t xml:space="preserve">                 Egészségügyi és humánigazgatási feladatok</t>
  </si>
  <si>
    <t>5.</t>
  </si>
  <si>
    <t>Egyéb feladatok</t>
  </si>
  <si>
    <t>6.a/1</t>
  </si>
  <si>
    <t>6.a/2</t>
  </si>
  <si>
    <t>6.a/3</t>
  </si>
  <si>
    <t>6.a/4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</si>
  <si>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</si>
  <si>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</si>
  <si>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</si>
  <si>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</si>
  <si>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</si>
  <si>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</si>
  <si>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1.a/2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</si>
  <si>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</si>
  <si>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</si>
  <si>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</si>
  <si>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</si>
  <si>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</si>
  <si>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</si>
  <si>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vegyszeres és termikus gyomirtás</t>
  </si>
  <si>
    <t xml:space="preserve"> - városrészek környezetrendezési feladataira</t>
  </si>
  <si>
    <t xml:space="preserve"> - játszóterek fenntartása, karbantartása</t>
  </si>
  <si>
    <t xml:space="preserve"> - játszótéri eszközök felülvizsgálata, tiltó táblák</t>
  </si>
  <si>
    <t xml:space="preserve"> - felnőtt játszótér üzemeltetése, karbantartása</t>
  </si>
  <si>
    <t xml:space="preserve"> - kutyafuttatók üzemeltetése, karbantartása</t>
  </si>
  <si>
    <t xml:space="preserve"> - védett természeti értékek kezelése</t>
  </si>
  <si>
    <t xml:space="preserve"> - faállományok felmérése</t>
  </si>
  <si>
    <t xml:space="preserve"> - Kontakt Kft. szegélyezési munkák</t>
  </si>
  <si>
    <t xml:space="preserve"> - Kontakt Kft. tuskómarási munkálatok</t>
  </si>
  <si>
    <t xml:space="preserve"> - Kontakt Kft. graffiti eltávolítás</t>
  </si>
  <si>
    <t xml:space="preserve"> - Zöldterületi Stratégia feladatai</t>
  </si>
  <si>
    <t xml:space="preserve"> - Csónakázó tó rendbetétele</t>
  </si>
  <si>
    <t xml:space="preserve"> - forgalomtechnikai  és közlekedési feladatok</t>
  </si>
  <si>
    <t xml:space="preserve"> - utastájékoztatási rendszer üzemeltetése</t>
  </si>
  <si>
    <t xml:space="preserve"> - önkormányzati utak szakági nyilvántartása</t>
  </si>
  <si>
    <t xml:space="preserve"> - lépcsők,sétányok, támfalak, korlátok javítása</t>
  </si>
  <si>
    <t xml:space="preserve"> - forgalmasabb közl-i útvonalak hőségben történő locsolása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</si>
  <si>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</si>
  <si>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</si>
  <si>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</si>
  <si>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</si>
  <si>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</si>
  <si>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csapadékvízelvezető és árvízvédelmi létesítmények fenntartása,hibaelhárítás,sürgősségi feladatok</t>
  </si>
  <si>
    <t xml:space="preserve"> - csapadékvíz elvezető rendszer felmérése, szakági nyilvántartása</t>
  </si>
  <si>
    <t xml:space="preserve"> - csapadékvíz elvezető rendszer fennmaradási/üzemeltetési engedélyek</t>
  </si>
  <si>
    <t xml:space="preserve"> - Vízügyi hatóságokkal kapcs. feladatok</t>
  </si>
  <si>
    <t xml:space="preserve"> - vízbázisok védőövezeteinek ingatlannyilvántartásba történő bejegyzése</t>
  </si>
  <si>
    <t>- viziközművek területigénylésével kapcsolatos költségek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</si>
  <si>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</si>
  <si>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</si>
  <si>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</si>
  <si>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</si>
  <si>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</si>
  <si>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Környezetvédelmi Jeles napok rendezvény lebonyolítása</t>
  </si>
  <si>
    <t xml:space="preserve"> - utak, járdák,lépcsők, támfalak hibaelhárítás, sürgősségi feladatok</t>
  </si>
  <si>
    <t xml:space="preserve"> - Kontakt Kft. köztéri szobrok tisztítása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</si>
  <si>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</si>
  <si>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</si>
  <si>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</si>
  <si>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</si>
  <si>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</si>
  <si>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köztéri szobrok, emlékművek helyreállítása, javítása</t>
  </si>
  <si>
    <t xml:space="preserve"> - lakossági, civil kezdeményezések támogatása </t>
  </si>
  <si>
    <t xml:space="preserve"> - közterületek, önk-i ingatlanok zöldfelület gazdálkodása</t>
  </si>
  <si>
    <t xml:space="preserve"> - ZG 3 termálkút üzemeltetése</t>
  </si>
  <si>
    <t>013320 Köztemető-fenntartás és működtetés</t>
  </si>
  <si>
    <t xml:space="preserve"> -köztemető fenntartás és temetői létesítmények  használati díja</t>
  </si>
  <si>
    <t xml:space="preserve"> - védett síremlékek rendbetétele</t>
  </si>
  <si>
    <t>- köztemetőben lévő hadisírok rendbetétele</t>
  </si>
  <si>
    <t xml:space="preserve"> - villamosenergia vásárlás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</si>
  <si>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</si>
  <si>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</si>
  <si>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</si>
  <si>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</si>
  <si>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</si>
  <si>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</si>
  <si>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</si>
  <si>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</si>
  <si>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</si>
  <si>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Lokális csapadékvízelvezető létesítmények felújítása</t>
  </si>
  <si>
    <t>Csapadékvízelvezetéssel, vízrendezésekkel kapcsolatos tervezési díjak</t>
  </si>
  <si>
    <t>Lokális csapadékvízelvezetési munkák elvégzése</t>
  </si>
  <si>
    <t>1.a/3</t>
  </si>
  <si>
    <t>1.a/4</t>
  </si>
  <si>
    <t>1.a/5</t>
  </si>
  <si>
    <t xml:space="preserve">Közvilágítás és egyéb közmű </t>
  </si>
  <si>
    <t>3./1</t>
  </si>
  <si>
    <t>3./2</t>
  </si>
  <si>
    <t>3./3</t>
  </si>
  <si>
    <t>3./4</t>
  </si>
  <si>
    <t>3./5</t>
  </si>
  <si>
    <t>3.a/1</t>
  </si>
  <si>
    <t>Közvilágítás fejlesztés</t>
  </si>
  <si>
    <t>4.</t>
  </si>
  <si>
    <t xml:space="preserve">Út-járda parkoló </t>
  </si>
  <si>
    <t>4./1</t>
  </si>
  <si>
    <t>4./2</t>
  </si>
  <si>
    <t>4./3</t>
  </si>
  <si>
    <t>4./4</t>
  </si>
  <si>
    <t>4./5</t>
  </si>
  <si>
    <t>4./6</t>
  </si>
  <si>
    <t>4./7</t>
  </si>
  <si>
    <t>4./8</t>
  </si>
  <si>
    <t>4./9</t>
  </si>
  <si>
    <t>4./10</t>
  </si>
  <si>
    <t>4./11</t>
  </si>
  <si>
    <t>4./12</t>
  </si>
  <si>
    <t>4./13</t>
  </si>
  <si>
    <t>4./14</t>
  </si>
  <si>
    <t>4./15</t>
  </si>
  <si>
    <t>4./16</t>
  </si>
  <si>
    <t>4./17</t>
  </si>
  <si>
    <t>4./18</t>
  </si>
  <si>
    <t>4./19</t>
  </si>
  <si>
    <t>4./20</t>
  </si>
  <si>
    <t>4./21</t>
  </si>
  <si>
    <t>4./22</t>
  </si>
  <si>
    <t>4./23</t>
  </si>
  <si>
    <t>4./24</t>
  </si>
  <si>
    <t>4./25</t>
  </si>
  <si>
    <t>4./26</t>
  </si>
  <si>
    <t>4./27</t>
  </si>
  <si>
    <t>4./28</t>
  </si>
  <si>
    <t>4./29</t>
  </si>
  <si>
    <t>4./30</t>
  </si>
  <si>
    <t>4./31</t>
  </si>
  <si>
    <t>4./32</t>
  </si>
  <si>
    <t>4./33</t>
  </si>
  <si>
    <t>4./34</t>
  </si>
  <si>
    <t>4./35</t>
  </si>
  <si>
    <t>4./36</t>
  </si>
  <si>
    <t>4./37</t>
  </si>
  <si>
    <t>4./38</t>
  </si>
  <si>
    <t>4./39</t>
  </si>
  <si>
    <t>4./40</t>
  </si>
  <si>
    <t>4./41</t>
  </si>
  <si>
    <t>4./42</t>
  </si>
  <si>
    <t>4./43</t>
  </si>
  <si>
    <t>4./44</t>
  </si>
  <si>
    <t>4./45</t>
  </si>
  <si>
    <t>4.a/1</t>
  </si>
  <si>
    <t>Parkolóórák telepítése</t>
  </si>
  <si>
    <t>4.a/2</t>
  </si>
  <si>
    <t>4.a/3</t>
  </si>
  <si>
    <t>4.a/4</t>
  </si>
  <si>
    <t>4.a/5</t>
  </si>
  <si>
    <t>Buszvárók telepítése</t>
  </si>
  <si>
    <t>4.a/6</t>
  </si>
  <si>
    <t>Tervek készítése, műszaki ellenőrzések és egyéb hatósági díjak</t>
  </si>
  <si>
    <t>4.a/7</t>
  </si>
  <si>
    <t>4.a/8</t>
  </si>
  <si>
    <t>Parkok, terek, játszóterek</t>
  </si>
  <si>
    <t>5./2</t>
  </si>
  <si>
    <t>5./3</t>
  </si>
  <si>
    <t>5./4</t>
  </si>
  <si>
    <t>5./5</t>
  </si>
  <si>
    <t>5./6</t>
  </si>
  <si>
    <t>5./7</t>
  </si>
  <si>
    <t>5./8</t>
  </si>
  <si>
    <t>5./9</t>
  </si>
  <si>
    <t>5./10</t>
  </si>
  <si>
    <t>5./11</t>
  </si>
  <si>
    <t>5.a/1</t>
  </si>
  <si>
    <t>5.a/2</t>
  </si>
  <si>
    <t>7.</t>
  </si>
  <si>
    <t>Hulladékgazdálkodás</t>
  </si>
  <si>
    <t>8.</t>
  </si>
  <si>
    <t>Köztemető</t>
  </si>
  <si>
    <t>Temetői fejlesztések</t>
  </si>
  <si>
    <t>9.</t>
  </si>
  <si>
    <t>9./1</t>
  </si>
  <si>
    <t>9./2</t>
  </si>
  <si>
    <t>9./3</t>
  </si>
  <si>
    <t>9.a/1</t>
  </si>
  <si>
    <t>Városüzemelési kiadások összesen:</t>
  </si>
  <si>
    <t>Városépítészeti feladatok:</t>
  </si>
  <si>
    <t xml:space="preserve"> - beruházási feladatokhoz kapcsolódó működési kiadások</t>
  </si>
  <si>
    <t xml:space="preserve"> - egyéb létesítményi működési kiadások</t>
  </si>
  <si>
    <t xml:space="preserve"> - stratégiai fejlesztési feladatokhoz kapcsolódó működési kiadások</t>
  </si>
  <si>
    <t>Városépítészet működési kiadások:</t>
  </si>
  <si>
    <t xml:space="preserve"> Beruházási kiadások </t>
  </si>
  <si>
    <t>Kispálhegyi utca szennyvízelvezetés</t>
  </si>
  <si>
    <t>Szennyvízfelújítások a Társulás által átadott használati díj terhére</t>
  </si>
  <si>
    <t>Ivóvíz beruházások</t>
  </si>
  <si>
    <t>2./1.</t>
  </si>
  <si>
    <t>2.a/1</t>
  </si>
  <si>
    <t>2.a/2</t>
  </si>
  <si>
    <t>Közvilágítás és egyéb közmű beruházások</t>
  </si>
  <si>
    <t>Út-járda parkoló beruházások</t>
  </si>
  <si>
    <t>6.</t>
  </si>
  <si>
    <t>Kiemelt projektek</t>
  </si>
  <si>
    <t>Előtervezések</t>
  </si>
  <si>
    <t>7.a./1</t>
  </si>
  <si>
    <t>Buslakpuszta hulladékdepó bővítéséhez területszerzés, kisajátítás</t>
  </si>
  <si>
    <t>9./4</t>
  </si>
  <si>
    <t>9./5</t>
  </si>
  <si>
    <t>9./6</t>
  </si>
  <si>
    <t>9.a/3</t>
  </si>
  <si>
    <t>9.a/4</t>
  </si>
  <si>
    <t>9.a/5</t>
  </si>
  <si>
    <t>9.a/6</t>
  </si>
  <si>
    <t>9.a/7</t>
  </si>
  <si>
    <t>9.a/8</t>
  </si>
  <si>
    <t>10.</t>
  </si>
  <si>
    <t>Stratégiai feladatok</t>
  </si>
  <si>
    <t>EcoSmartCities Interreg HU-HR projekt</t>
  </si>
  <si>
    <t>TOP Projektek</t>
  </si>
  <si>
    <t>TOP-6.1.4-16-ZL1-2017-00002 Göcseji Múzeum épületének felújítása és kiállító tereinek fejlesztése</t>
  </si>
  <si>
    <t>TOP 6.1.4-16-ZL1-2017-00001 Alsóerdő komplex turisztikai fejlesztése</t>
  </si>
  <si>
    <t xml:space="preserve"> TOP-6.1.1-16-ZL1-2017-00001 Üzemcsarnok építés a Zalaegerszeg 4815/6 hrsz-ú ingatlanon </t>
  </si>
  <si>
    <t xml:space="preserve"> TOP 6.9.2-16-ZL1-2017-00001 A helyi identitás és kohézió erősítésének megteremtése Zalaegerszegen</t>
  </si>
  <si>
    <t>TOP-6.1.4-16-ZL1-2017-00003 Helyi termelői és kézműves piac kialakítása Zalaegerszegen - Göcsej Tudásközpont (nettó fiansz.)</t>
  </si>
  <si>
    <t xml:space="preserve">TOP-6.5.1-16-ZL1-2017-00001 Liszt F.tagiskola energetikai korszerűsítése </t>
  </si>
  <si>
    <t xml:space="preserve">TOP-6.5.1-16-ZL1-2017-00005 Petőfi S. Székhelyiskola energetikai korszerűsítése </t>
  </si>
  <si>
    <t>TOP-6.6.1-15-ZL1-2016-00001 Egészségügyi alapellátás  infrastrukturális fejlesztése Zalaegerszegen</t>
  </si>
  <si>
    <t>TOP-6.6.2-15- ZL1-2016-00001 Szociális Alapszolgáltatások  fejlesztése Zalaegerszegen</t>
  </si>
  <si>
    <t>TOP-6.1.4-15-ZL1-2016-00002 Zalaegerszegi Göcseji Falumúzeum fejlesztése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</si>
  <si>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</si>
  <si>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TOP-6.1.4 -15-ZL1-2016-00003 Zöld Zala-part Turisztikai célú kerékpárút fejlesztés a Zala Mentén és Gébárton</t>
  </si>
  <si>
    <t>TOP-6.1.5-15-ZL1-2016-00001 Ipari területeket feltáró utak kialakítása Zalaegerszegen</t>
  </si>
  <si>
    <t>TOP-6.3.2-15-ZL1-2016-00002 Gébárti-tó  és környékének rekreációs, szabadidős használatát elősegítő infrastruktúra kialakítása</t>
  </si>
  <si>
    <t>TOP-6.1.1-15-ZL1-2016-00001 Zalaegerszeg Északi Ipari Park feltárása és közművekkel való ellátása (részben nettó)</t>
  </si>
  <si>
    <t>TOP-6.1.4-15-ZL1-2016-00001 "Zalaegerszeg turisztikai vonzerejének növelése a " SMART City" eszközrendszerével"</t>
  </si>
  <si>
    <t>TOP-6.8.2-15-ZL1-2016-00001 A vállalkozások igényeire alapuló foglalkoztatás-fejlesztési program Zalaegerszeg Megyei Jogú Városban (Foglalkoztatási paktum)</t>
  </si>
  <si>
    <t>TOP-6.3.2-15-ZL1-2016-00003 Városi terek élhetőbbé tétele - Vizslapark rekonstrukció</t>
  </si>
  <si>
    <t>TOP-6.2.1-15-ZL1-2016-00002 Zalaegerszegi Egyesített Bölcsődék Cseperedő Bölcsőde és a Zalaegerszegi Belvárosi II. számú Óvoda Petőfi utcai Tagóvodájának fejlesztése</t>
  </si>
  <si>
    <t>TOP 6.5.1-15-ZL1-2016-0004 Landorhegyi Sportiskolai Általános Iskola energetikai korszerűsítése</t>
  </si>
  <si>
    <t>TOP-6.1.1-16 Zalaegerszegi Logisztikai Központ létrehozása</t>
  </si>
  <si>
    <t>TOP-6.1.2-16-ZL1-2017-00001 Inkubátorház bővítés Zalaegerszegen-III.ütem</t>
  </si>
  <si>
    <t>"Infrastrukturális fejlesztések Zalaegerszegen"</t>
  </si>
  <si>
    <t>Modern Városok Program projektjei</t>
  </si>
  <si>
    <t>Mindszenty Múzeum és Zarándokközpont fejlesztése, zalaegerszegi "Mindszenty Út" megvalósítása MVP</t>
  </si>
  <si>
    <t>Uszoda tervezés és megvalósítás MVP támogatásból</t>
  </si>
  <si>
    <t xml:space="preserve"> Alsóerdei Sport- és Rekreációs Központ fejlesztése MVP támogatással</t>
  </si>
  <si>
    <t>TOP és egyéb pályázatok előkészítése és önerő biztosítása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</si>
  <si>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</si>
  <si>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</si>
  <si>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</si>
  <si>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helyiséggazdálkodás kiadásai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</si>
  <si>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</si>
  <si>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</si>
  <si>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</si>
  <si>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</si>
  <si>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</si>
  <si>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</si>
  <si>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</si>
  <si>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</si>
  <si>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</si>
  <si>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</si>
  <si>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</si>
  <si>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</si>
  <si>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Volt nyomda épület hasznosítása - lízing kötelezettség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</si>
  <si>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</si>
  <si>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</si>
  <si>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</si>
  <si>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</si>
  <si>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</si>
  <si>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</si>
  <si>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</si>
  <si>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</si>
  <si>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</si>
  <si>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</si>
  <si>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</si>
  <si>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</si>
  <si>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</si>
  <si>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</si>
  <si>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</si>
  <si>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Jogi és igazgatási feladatok összesen:</t>
  </si>
  <si>
    <t>Pénzügyi lebonyolítás:</t>
  </si>
  <si>
    <t>018020 Központi költségvetési befizetések</t>
  </si>
  <si>
    <t xml:space="preserve"> - államháztartáson belüli megelőlegezések visszafizetése</t>
  </si>
  <si>
    <t xml:space="preserve"> - forgalmi jutalék, számlavezetési díj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</si>
  <si>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</si>
  <si>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</si>
  <si>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</si>
  <si>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</si>
  <si>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</si>
  <si>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</si>
  <si>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</si>
  <si>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</si>
  <si>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</si>
  <si>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</si>
  <si>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</si>
  <si>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egyéb szervezetek támogatása </t>
  </si>
  <si>
    <t>191 111</t>
  </si>
  <si>
    <t xml:space="preserve"> - Városi Strandfürdő és Fedett uszoda műk.  támogatása</t>
  </si>
  <si>
    <t>Pénzügyi lebonyolítás és kp-i  összesen:</t>
  </si>
  <si>
    <t xml:space="preserve"> - Építéshatósági feladatok összesen:</t>
  </si>
  <si>
    <t>22.</t>
  </si>
  <si>
    <t xml:space="preserve"> Polgármesteri Kabinet</t>
  </si>
  <si>
    <t xml:space="preserve"> - rendezvények, kommunikáció, reprezentáció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</si>
  <si>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</si>
  <si>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</si>
  <si>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</si>
  <si>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</si>
  <si>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</si>
  <si>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>083030 Egyéb kiadói tevékenység</t>
  </si>
  <si>
    <t xml:space="preserve"> - városi újság támogatása</t>
  </si>
  <si>
    <t xml:space="preserve">  - városi kiadvány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</si>
  <si>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</si>
  <si>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</si>
  <si>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</si>
  <si>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</si>
  <si>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</si>
  <si>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</si>
  <si>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</si>
  <si>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</si>
  <si>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>083050 Televízió-műsor szolgáltatása és támogatása</t>
  </si>
  <si>
    <t xml:space="preserve"> - Zalaegerszegi TV  és Rádió működési támogatása</t>
  </si>
  <si>
    <t xml:space="preserve"> - Andráshida közösségi programok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</si>
  <si>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</si>
  <si>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</si>
  <si>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</si>
  <si>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</si>
  <si>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</si>
  <si>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</si>
  <si>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</si>
  <si>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</si>
  <si>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</si>
  <si>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</si>
  <si>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</si>
  <si>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</si>
  <si>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</si>
  <si>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</si>
  <si>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</si>
  <si>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Címszám</t>
  </si>
  <si>
    <t>Költségvetési szerv megnevezése</t>
  </si>
  <si>
    <t>Központi, irányító szervi támogatás</t>
  </si>
  <si>
    <t>Polgármesteri Hivatal</t>
  </si>
  <si>
    <t>Zalaegerszegi Gazdasági Ellátó Szervezet</t>
  </si>
  <si>
    <t>Zalaegerszegi Egyesített Bölcsődék</t>
  </si>
  <si>
    <t>Zalaegerszegi Egészségügyi Alapellátási Intézmény</t>
  </si>
  <si>
    <t>Zalaegerszegi Család-és Gyermekjóléti Központ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</si>
  <si>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</si>
  <si>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</si>
  <si>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</si>
  <si>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</si>
  <si>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Közgyűjteményi és Közművelődési GESZ</t>
  </si>
  <si>
    <t>Keresztury Dezső VMK</t>
  </si>
  <si>
    <t>Zalaegerszegi Turisztikai Hivatal és Információs Iroda</t>
  </si>
  <si>
    <t>Deák Ferenc Megyei és Városi Könyvtár</t>
  </si>
  <si>
    <t>Göcseji Múzeum</t>
  </si>
  <si>
    <t>Hevesi Sándor Színház</t>
  </si>
  <si>
    <t>Griff Bábszínház</t>
  </si>
  <si>
    <t>Városi Sportlétesítmény Gondnokság Intézménye</t>
  </si>
  <si>
    <t>Vásárcsarnok</t>
  </si>
  <si>
    <t>Költségvetési szervek mindösszesen:</t>
  </si>
  <si>
    <t>összege</t>
  </si>
  <si>
    <t>Munkaadókat terhelő járulékok és szociális hozzájárulási adó</t>
  </si>
  <si>
    <t>Zalaegerszegi Család- és Gyermekjóléti Központ</t>
  </si>
  <si>
    <t>Városi Sportlétesítmények Gondnoksága</t>
  </si>
  <si>
    <t xml:space="preserve"> -  Zalaegerszeg keleti vízbázisról ellátott települések ívóvízminőségének javítása KEHOP projekt</t>
  </si>
  <si>
    <t xml:space="preserve"> - TOP-6.1.2-16-ZL1-2017-00001 Inkubátorház bővítés Zalaegerszegen-III.ütem</t>
  </si>
  <si>
    <t xml:space="preserve"> - TOP-6.1.1-15-ZL1-2016-00001 Zalaegerszeg Északi Ipari Park feltárása és közművekkel való ellátása (részben nettó)</t>
  </si>
  <si>
    <t xml:space="preserve"> - Mindszenty Múzeum és Zarándokközpont fejlesztése, zalaegerszegi "Mindszenty Út" megvalósítása MVP</t>
  </si>
  <si>
    <t xml:space="preserve"> - Hevesi Sándor Színház felújítás és korszerűsítés előkészítése MVP</t>
  </si>
  <si>
    <t xml:space="preserve"> - KEHOP-5.4.1-16-2016-00433 Szemléletformálási programok</t>
  </si>
  <si>
    <t xml:space="preserve"> - ELENA programhoz önerő és bérfedezet megtérülése</t>
  </si>
  <si>
    <t>2216*</t>
  </si>
  <si>
    <t>104042 Család- és gyermekjóléti szolgálat</t>
  </si>
  <si>
    <t xml:space="preserve"> - UNICEF gyermekbarát település pályázat</t>
  </si>
  <si>
    <t xml:space="preserve"> - Fazekas-keramikus találkozó</t>
  </si>
  <si>
    <t xml:space="preserve"> - Sportlétesítmények igénybevételének támogatása</t>
  </si>
  <si>
    <t>Landorhegyi óvoda eszközfejlesztés</t>
  </si>
  <si>
    <t>Óvodák felújítása</t>
  </si>
  <si>
    <t>Ady Iskola intézményi fejlesztések támogatása</t>
  </si>
  <si>
    <t>Petőfi Iskola  intézményi fejlesztések támogatása</t>
  </si>
  <si>
    <t>1./2/5</t>
  </si>
  <si>
    <t>1./2/6</t>
  </si>
  <si>
    <t>2./2</t>
  </si>
  <si>
    <t>2./3</t>
  </si>
  <si>
    <t>Bölcsődék felújítása</t>
  </si>
  <si>
    <t>Sportfeladatok</t>
  </si>
  <si>
    <t xml:space="preserve"> - köztéri  padok és bútorok</t>
  </si>
  <si>
    <t xml:space="preserve"> - Északi Ipari Parkban létesült záportározó üzemeltetése</t>
  </si>
  <si>
    <t xml:space="preserve"> - megvalósult projektekhez kapcsolódó üzemeltetési és igénybevételi díj</t>
  </si>
  <si>
    <t xml:space="preserve"> - szirénák karbantartása, felülvizsgálata</t>
  </si>
  <si>
    <t xml:space="preserve"> - elektromos töltők üzemeltetése</t>
  </si>
  <si>
    <t xml:space="preserve"> - gyepmesteri tev. ellátásához eszköz és munkaruha biztosítása</t>
  </si>
  <si>
    <t>1./2</t>
  </si>
  <si>
    <t>1./3</t>
  </si>
  <si>
    <t>Belváros járda-parkoló felújítás</t>
  </si>
  <si>
    <t>Járdafelújítások Zalabesenyőben</t>
  </si>
  <si>
    <t xml:space="preserve">Csácsi – Damjanich utca buszváró csere </t>
  </si>
  <si>
    <t>4./46</t>
  </si>
  <si>
    <t>4./47</t>
  </si>
  <si>
    <t>4./48</t>
  </si>
  <si>
    <t>4./49</t>
  </si>
  <si>
    <t>4./50</t>
  </si>
  <si>
    <t>Gyalogátkelő létesítése Hegyi u. -Posta u.</t>
  </si>
  <si>
    <t xml:space="preserve"> Kertvárosi  utak, járdák felújítása,  parkoló </t>
  </si>
  <si>
    <t>5./1</t>
  </si>
  <si>
    <t>Vis maior pályázatokhoz önrész</t>
  </si>
  <si>
    <t>9.a/2</t>
  </si>
  <si>
    <t xml:space="preserve"> - magasépítési feladatokhoz kapcsolódó működési kiadások</t>
  </si>
  <si>
    <t xml:space="preserve"> - út- és közműépítési feladatokhoz kapcsolódó működési kiadások</t>
  </si>
  <si>
    <t xml:space="preserve">Szennyvíz felújítások használati díj terhére </t>
  </si>
  <si>
    <t xml:space="preserve">Ivóvíz felújítások használati díj terhére </t>
  </si>
  <si>
    <t xml:space="preserve"> Zalaegerszeg keleti vízbázisról ellátott települések ívóvízminőségének javítása KEHOP projekt</t>
  </si>
  <si>
    <t>Zalaegerszeg nyugati vízbázisról ellátott települések ívóvízminőségének javítása KEHOP projekt</t>
  </si>
  <si>
    <t>Előtervezések út- és közműépítési feladatokhoz</t>
  </si>
  <si>
    <t>Előtervezések magasépítési feladatokhoz</t>
  </si>
  <si>
    <t>Egyéb önkormányzati lakások felújítása lakásalap</t>
  </si>
  <si>
    <t>Aquacity felújítások</t>
  </si>
  <si>
    <t>Ebergényi Közösségi tér fejlesztése</t>
  </si>
  <si>
    <t>Nyugdíjas otthonházi lakások felújítása</t>
  </si>
  <si>
    <t>10./1.</t>
  </si>
  <si>
    <t xml:space="preserve">TOP-6.5.1-16-ZL1-2017-00006 Dózsa Gy. tagiskola energetikai korszerűsítése </t>
  </si>
  <si>
    <t>10./2.a</t>
  </si>
  <si>
    <t>10./3.</t>
  </si>
  <si>
    <t>Hevesi Sándor Színház felújítás és korszerűsítés előkészítése MVP</t>
  </si>
  <si>
    <t>10./4.</t>
  </si>
  <si>
    <t>Egyéb projektek</t>
  </si>
  <si>
    <t>KEHOP-5.4.1-16-2016-00433 Szemléletformálási programok</t>
  </si>
  <si>
    <t>10./4.a/1</t>
  </si>
  <si>
    <t>10./4.a/2</t>
  </si>
  <si>
    <t>10./4.a/3</t>
  </si>
  <si>
    <t>10./4.a/4</t>
  </si>
  <si>
    <t>10./5.</t>
  </si>
  <si>
    <t>Egyéb stratégiai feladat</t>
  </si>
  <si>
    <t xml:space="preserve"> Hotelfejlesztés engedélyes és kiviteli terveinek elkészítéséhez támogatás</t>
  </si>
  <si>
    <t>TOP és egyéb pályázatok előkészítése a Lakásalapból</t>
  </si>
  <si>
    <t>Térfigyelő kamerák bővítése, megújítása</t>
  </si>
  <si>
    <t>Elektromos vagy plug-in hybrid gépjárművek beszerzése pályázati támogatással</t>
  </si>
  <si>
    <t xml:space="preserve"> - Városfejlesztési alap előkészítésével kapcsolatos kiadás</t>
  </si>
  <si>
    <t xml:space="preserve"> - Formula Student East rendezvény támogatása Járműmérnökök Egyesülete részére</t>
  </si>
  <si>
    <t xml:space="preserve"> - vagyonbiztosítás alapján kártérítés</t>
  </si>
  <si>
    <t>B12</t>
  </si>
  <si>
    <t>Elvonások és befizetések bevételei</t>
  </si>
  <si>
    <t xml:space="preserve"> - járványügyi védekezésre</t>
  </si>
  <si>
    <t xml:space="preserve"> - MOL adomány</t>
  </si>
  <si>
    <t xml:space="preserve"> - Zalaegerszeg nyugati vízbázisról ellátott települések ívóvízminőségének javítása KEHOP projekt</t>
  </si>
  <si>
    <t xml:space="preserve"> - EcoSmartCities Interreg HU-HR projekt</t>
  </si>
  <si>
    <t xml:space="preserve"> - TOP-6.6.1-15-ZL1-2016-00001 Egészségügyi alapellátás  infrastrukturális fejlesztése Zalaegerszegen</t>
  </si>
  <si>
    <t xml:space="preserve"> - TOP-6.6.2-15- ZL1-2016-00001 Szociális Alapszolgáltatások  fejlesztése Zalaegerszegen</t>
  </si>
  <si>
    <t xml:space="preserve"> - TOP-6.1.4-15-ZL1-2016-00002 Zalaegerszegi Göcseji Falumúzeum fejlesztése</t>
  </si>
  <si>
    <t xml:space="preserve"> - TOP-6.1.4 -15-ZL1-2016-00003 Zöld Zala-part Turisztikai célú kerékpárút fejlesztés a Zala Mentén és Gébárton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</si>
  <si>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</si>
  <si>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</si>
  <si>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TOP-6.1.4-15-ZL1-2016-00001 "Zalaegerszeg turisztikai vonzerejének növelése a " SMART City" eszközrendszerével"</t>
  </si>
  <si>
    <t xml:space="preserve"> - TOP-6.8.2-15-ZL1-2016-00001 A vállalkozások igényeire alapuló foglalkoztatás-fejlesztési program Zalaegerszeg Megyei Jogú Városban (Foglalkoztatási paktum)</t>
  </si>
  <si>
    <t xml:space="preserve"> - TOP-6.3.2-15-ZL1-2016-00003 Városi terek élhetőbbé tétele - Vizslapark rekonstrukció</t>
  </si>
  <si>
    <t xml:space="preserve"> - TOP-6.2.1-15-ZL1-2016-00002 Zalaegerszegi Egyesített Bölcsődék Cseperedő Bölcsőde és a Zalaegerszegi Belvárosi II. számú Óvoda Petőfi utcai Tagóvodájának fejlesztése</t>
  </si>
  <si>
    <t xml:space="preserve"> -  TOP 6.9.2-16-ZL1-2017-00001 A helyi identitás és kohézió erősítésének megteremtése Zalaegerszegen</t>
  </si>
  <si>
    <t xml:space="preserve"> - TOP-7.1.1-16-H-ERFA-2019-00167 Zalaegerszeg mobil applikáció projekt</t>
  </si>
  <si>
    <t xml:space="preserve"> - TOP-6.5.1-16-ZL1-2017-00001 Liszt F.tagiskola energetikai korszerűsítése </t>
  </si>
  <si>
    <t xml:space="preserve"> - TOP-6.5.1-16-ZL1-2017-00005 Petőfi S. Székhelyiskola energetikai korszerűsítése </t>
  </si>
  <si>
    <t xml:space="preserve"> - TOP-6.5.1-16-ZL1-2017-00006 Dózsa Gy. tagiskola energetikai korszerűsítése </t>
  </si>
  <si>
    <t xml:space="preserve"> - Új városi multifunkciós rendezvény- és sportcsarnok MVP projekt keretében</t>
  </si>
  <si>
    <t xml:space="preserve"> - KEHOP-1.2.1-18-2018-00024 ZMJV helyi klímastratégiájának kidolgozása, helyi klímatudatosságot erősítő szemléletformálás</t>
  </si>
  <si>
    <t xml:space="preserve"> - Elektromos vagy plug-in hybrid gépjárművek beszerzése pályázati támogatással</t>
  </si>
  <si>
    <t xml:space="preserve"> - Munkásszálló bérleti díj</t>
  </si>
  <si>
    <t xml:space="preserve"> - Városi uszoda kültéri medence bérleti díja</t>
  </si>
  <si>
    <t xml:space="preserve"> - cserével vegyes ingatlanszerződések</t>
  </si>
  <si>
    <t xml:space="preserve"> - Országos Vadpörkölt és Borfesztivál megrendezése</t>
  </si>
  <si>
    <t xml:space="preserve"> - Járműipari és logisztikai országos konferencia megrendezése</t>
  </si>
  <si>
    <t xml:space="preserve"> - TOP-6.1.4-16-ZL1-2017-00003 Helyi termelői és kézműves piac kialakítása Zalaegerszegen - Göcsej Tudásközpont (nettó fiansz.)</t>
  </si>
  <si>
    <t xml:space="preserve"> - Kvártélyház Kft. támogatása</t>
  </si>
  <si>
    <t xml:space="preserve"> - Zalaegerszegi Rendezvényszervező Kft. működési támogatása</t>
  </si>
  <si>
    <t xml:space="preserve"> -  Népi hang-színek kiadvány</t>
  </si>
  <si>
    <t xml:space="preserve"> - Griff Bábszínház társműködtetöi támogatás átadása</t>
  </si>
  <si>
    <t xml:space="preserve"> - Hevesi Sándor Színház társműködtetöi támogatás átadása</t>
  </si>
  <si>
    <t xml:space="preserve"> - fogászati alapellátás önkormányzati támogatása</t>
  </si>
  <si>
    <t>074040 Fertőző megbetegedések megelőzése,járványügyi ellátás</t>
  </si>
  <si>
    <t xml:space="preserve"> -  Mányoki Attila versenyeinek támogatása (ZKSE)</t>
  </si>
  <si>
    <t>- Zala Megyei Sportszövetségek Egyesülése működési támogatása</t>
  </si>
  <si>
    <t>Andráshidai Óvoda eszközfejlesztése</t>
  </si>
  <si>
    <t>Napsugár utcai valamint Űrhajós óvoda, bölcsőde intézményi fejlesztések</t>
  </si>
  <si>
    <t>1./1./9</t>
  </si>
  <si>
    <t>Kis utcai óvoda udvari játszóeszközök rekonstrukciója</t>
  </si>
  <si>
    <t>Családok otthonteremtési kedvezménye (Lakásalap)</t>
  </si>
  <si>
    <t>Öveges József Általános Iskola eszközfejlesztése</t>
  </si>
  <si>
    <t xml:space="preserve">Tankerülettel közösen megvalósítandó felújítások </t>
  </si>
  <si>
    <t>Dózsa Iskola C+ tornaterem elektromos hálózatfejlesztés</t>
  </si>
  <si>
    <t>3./5.</t>
  </si>
  <si>
    <t>Zalaegerszegi Kölcsey Ferenc Gimnázium intézményi fejlesztés</t>
  </si>
  <si>
    <t>Zalaegerszegi Egyesített Bölcsődék Tipegő Bölcsőde főzőkonyha felújítása</t>
  </si>
  <si>
    <t>2019. évről áthúzódó feladatok</t>
  </si>
  <si>
    <t>Rendezési tervek</t>
  </si>
  <si>
    <t>Helyi építészeti értékek védelme</t>
  </si>
  <si>
    <t xml:space="preserve"> - Vizslapark üzemeltetése, magasabb szintű fenntartása </t>
  </si>
  <si>
    <t xml:space="preserve"> - fatelepítésekkel kapcsolatos működési kiadások</t>
  </si>
  <si>
    <t xml:space="preserve"> - okos kukák üzemeltetése</t>
  </si>
  <si>
    <t xml:space="preserve"> - Piac környezete fenntartási munkái</t>
  </si>
  <si>
    <t xml:space="preserve"> - Gébárti tó környezetének rendbetétele, továbbá pe.átadás a Z.M. Horgászszövetségnek</t>
  </si>
  <si>
    <t xml:space="preserve"> - kerékpárutak fenntartása </t>
  </si>
  <si>
    <t xml:space="preserve"> - Platán sor lokális útjavítás </t>
  </si>
  <si>
    <t xml:space="preserve"> -Kossuth utca posta előtti burkolat karbantartás, csere</t>
  </si>
  <si>
    <t xml:space="preserve"> - info tornyok üzemeltetése 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</si>
  <si>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</si>
  <si>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</si>
  <si>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</si>
  <si>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mezőgazdasági utak karbantartása, telekrendezés</t>
  </si>
  <si>
    <t xml:space="preserve"> - viharkárok elhárítása, vis major önrész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</si>
  <si>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</si>
  <si>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</si>
  <si>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</si>
  <si>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Avas árok vízszállító képességének fenntartása</t>
  </si>
  <si>
    <t xml:space="preserve"> -  zárt csapadékvízelvezető létesítmények tisztítása</t>
  </si>
  <si>
    <t xml:space="preserve"> - önkormányzati tulajdonú közművek felett úthibák javítása </t>
  </si>
  <si>
    <t xml:space="preserve"> - Kontakt Kft.  speciális szennyeződésmentesítés</t>
  </si>
  <si>
    <t xml:space="preserve"> - Kontakt Kft. köztéri bútorok mosása, fertőtlenítése</t>
  </si>
  <si>
    <t xml:space="preserve"> -  Fürdő létesítményekhez kapcsolódó kisértékű eszközök beszerzése</t>
  </si>
  <si>
    <t xml:space="preserve"> - köztéri műalkotások, épületek megvilágításának karbantartása </t>
  </si>
  <si>
    <t>1./4</t>
  </si>
  <si>
    <t>E-közmű adatszolgáltatás</t>
  </si>
  <si>
    <t>Vízelvezetési problémák megoldása Botfán</t>
  </si>
  <si>
    <t>Ságodi patak rendezése</t>
  </si>
  <si>
    <t xml:space="preserve">Hajnalcsillag utca és Holdfény utca zúzalékos javítása </t>
  </si>
  <si>
    <t xml:space="preserve">Járda kiépítése Rét utca - Gébárti út-i buszmegálló között </t>
  </si>
  <si>
    <t>Kaszaházi sétány rendezése</t>
  </si>
  <si>
    <t>Zala utca parkoló építése</t>
  </si>
  <si>
    <t>Stadion utca 4-6 járda, lépcső felújítás, lassító</t>
  </si>
  <si>
    <t>Erdődy-Hűvös Kastély park - Botfa utca közötti útszakasz felújítása</t>
  </si>
  <si>
    <t>Arany János utca járdafelújítások</t>
  </si>
  <si>
    <t>Batsányi János utca járdafelújítás II. ütem</t>
  </si>
  <si>
    <t>Jókai Mór utca balesetveszélyes járda felújítás</t>
  </si>
  <si>
    <t xml:space="preserve">Landorhegyi út 18. társasház parkolóbővítés </t>
  </si>
  <si>
    <t>Lankás utca Zengő utcától keletre eső szakaszának felújítása</t>
  </si>
  <si>
    <t>Bartók Béla utca 29. előtti járda felújítása</t>
  </si>
  <si>
    <t>Járdafelújítás az Árpád utcában</t>
  </si>
  <si>
    <t>Kertvárosi járda rekonstrukció</t>
  </si>
  <si>
    <t>Peteli hegyi út felújítása I. ütem</t>
  </si>
  <si>
    <t xml:space="preserve">Bozsoki hegyi út felújítása </t>
  </si>
  <si>
    <t>Bozsok, Szabadság utca járda felújítás II.ütem</t>
  </si>
  <si>
    <t>Nyerges utca járdafelújítás I. ütem</t>
  </si>
  <si>
    <t xml:space="preserve">Kossuth utca burkolatfelújítás (térkőcsere) </t>
  </si>
  <si>
    <t>Piac környéki parkolók zúzalékos felújítása</t>
  </si>
  <si>
    <t xml:space="preserve">Kisfaludy S. 17-19. szám - OTP - előtti járdafelújítás és csapadékvíz elvezetés 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</si>
  <si>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</si>
  <si>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</si>
  <si>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</si>
  <si>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</si>
  <si>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Ősz utca  garázssor aszfaltozása</t>
  </si>
  <si>
    <t>Hegyi út játszótér fejlesztés</t>
  </si>
  <si>
    <t>Fedett kiülő létesítése a Pais Dezső utcában</t>
  </si>
  <si>
    <t xml:space="preserve">Játszóterek felújítása a Kertvárosban </t>
  </si>
  <si>
    <t>Hidegkúti forrás kiépítése</t>
  </si>
  <si>
    <t>5./12</t>
  </si>
  <si>
    <t xml:space="preserve"> - ünnepi díszkivilágítás szerelés, elromlott sorok javítása ,karbantartása</t>
  </si>
  <si>
    <t>Nem víziközmű vagyon fejlesztése</t>
  </si>
  <si>
    <t>Önkormányzati ingatlanok gáznyomás szabályzók rekonstrukciója</t>
  </si>
  <si>
    <t>GFT-hez kapcsolódó út- és járda rekonstrukció</t>
  </si>
  <si>
    <t>Utakhoz kapcsolódó előtervezések</t>
  </si>
  <si>
    <t>Gyöngyvirág utca előtervezések</t>
  </si>
  <si>
    <t>Műszaki stratégiai feladatok</t>
  </si>
  <si>
    <t>Olai templom előtti tér befejezése</t>
  </si>
  <si>
    <t xml:space="preserve">Arany J. - Mikes u. okoszebra létesítése </t>
  </si>
  <si>
    <t>Landorhegyi út 34. parkolóhelybővítés</t>
  </si>
  <si>
    <t>Járdaépítés a Sas utcában</t>
  </si>
  <si>
    <t>Madách utcai parkolóépítés 4876/2 hrsz-ú ingatlanon</t>
  </si>
  <si>
    <t>Szenterzsébethegy - közösségi ház és kert fejlesztése</t>
  </si>
  <si>
    <t>Termálmedence felújítása (felnőtt medence)</t>
  </si>
  <si>
    <t>9./9.</t>
  </si>
  <si>
    <t>10./1.a./1</t>
  </si>
  <si>
    <t>10./1.a./2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</si>
  <si>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</si>
  <si>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</si>
  <si>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</si>
  <si>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</si>
  <si>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</si>
  <si>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</si>
  <si>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</si>
  <si>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</si>
  <si>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10./1.a./11</t>
  </si>
  <si>
    <t>10./1.a./12</t>
  </si>
  <si>
    <t>10./1.a./13</t>
  </si>
  <si>
    <t>10./1.a./14</t>
  </si>
  <si>
    <t>10./1.a./15</t>
  </si>
  <si>
    <t>10./1.a./16</t>
  </si>
  <si>
    <t>10./1.a./17</t>
  </si>
  <si>
    <t>10./1.a./18</t>
  </si>
  <si>
    <t>10./1.a./19</t>
  </si>
  <si>
    <t>10./1.a./20</t>
  </si>
  <si>
    <t>10./1.a./21</t>
  </si>
  <si>
    <t>10./1.a./22</t>
  </si>
  <si>
    <t>10./1.a./23</t>
  </si>
  <si>
    <t>10./1.a./24</t>
  </si>
  <si>
    <t>10./1.a./25</t>
  </si>
  <si>
    <t>10./1.a./26</t>
  </si>
  <si>
    <t>TOP-7.1.1-16-H-ERFA-2019-00167 Zalaegerszeg mobil applikáció projekt</t>
  </si>
  <si>
    <t>TOP-7.1.1-16-H-ERFA-2019-00089 TOP CLLD Art mozi közösségi és rendezvény térré alakítása</t>
  </si>
  <si>
    <t>10./3.a/1</t>
  </si>
  <si>
    <t>10./3.a/2</t>
  </si>
  <si>
    <t>10./3.a/3</t>
  </si>
  <si>
    <t>10./3.a/4</t>
  </si>
  <si>
    <t>10./3.a/5</t>
  </si>
  <si>
    <t>10./3.a/6</t>
  </si>
  <si>
    <t>Új városi multifunkciós rendezvény- és sportcsarnok MVP projekt keretében</t>
  </si>
  <si>
    <t>KEHOP-1.2.1-18-2018-00024 ZMJV helyi klímastratégiájának kidolgozása, helyi klímatudatosságot erősítő szemléletformálás</t>
  </si>
  <si>
    <t>10./5.1</t>
  </si>
  <si>
    <t>10./5.2</t>
  </si>
  <si>
    <t>10./5.3</t>
  </si>
  <si>
    <t xml:space="preserve">TOP projektekhez kapcsolódó többletfeladatok, nem támogatott munkarészek önk-i forrásból </t>
  </si>
  <si>
    <t>ELENA program bérek fedezetének átadása</t>
  </si>
  <si>
    <t>Cserével vegyes ingatlanszerződések</t>
  </si>
  <si>
    <t>Gébárti tó fejlesztéséhez kapcsolódó ingatlanszerzés</t>
  </si>
  <si>
    <t xml:space="preserve"> - közterület felügyeleti bírság visszautalása</t>
  </si>
  <si>
    <t>Kamerarendszer a buszállomás környékére</t>
  </si>
  <si>
    <t xml:space="preserve"> - szolidaritási hozzájárulás</t>
  </si>
  <si>
    <t xml:space="preserve"> - Ukrán Nemzetiségi Önkormányzat</t>
  </si>
  <si>
    <t xml:space="preserve"> - államkötvény  vásárlása átmenetileg szabad pénzeszközökből</t>
  </si>
  <si>
    <t>Felhalmozási célú pénzeszköz átadás a Z.M.Katasztrófavéd. Igazgatóság részére</t>
  </si>
  <si>
    <t xml:space="preserve"> - Zalaegerszegi Létesítményfenntartó Kft. működési támogatása</t>
  </si>
  <si>
    <t xml:space="preserve"> - Városfejlesztő Zrt. működési kiadása</t>
  </si>
  <si>
    <t xml:space="preserve"> - Klímavédelmi konferencia megrendezése</t>
  </si>
  <si>
    <t xml:space="preserve"> - Adományközpont működtetési támogatása</t>
  </si>
  <si>
    <t>Virtuális valóság projekt (középkori vár és E-sport)</t>
  </si>
  <si>
    <t>1.a/1.</t>
  </si>
  <si>
    <t>Túrautvonalak fejlesztése Aqua jótékonysági nap bevételéből</t>
  </si>
  <si>
    <t>Teljesítményösztönző keret</t>
  </si>
  <si>
    <t xml:space="preserve"> - Szűcs Valdó olimpiai felkészülés támogatása</t>
  </si>
  <si>
    <t>- Kamaratáncfesztivál</t>
  </si>
  <si>
    <t>152946</t>
  </si>
  <si>
    <t>lakosságszám</t>
  </si>
  <si>
    <t xml:space="preserve"> - jogtalanul felvett segélyek visszafizetése</t>
  </si>
  <si>
    <t xml:space="preserve"> - Családok otthonteremtési kedvezménye (Lakásalap) kölcsön törlesztése</t>
  </si>
  <si>
    <t xml:space="preserve"> - igazgatási  bírság</t>
  </si>
  <si>
    <t>151201</t>
  </si>
  <si>
    <t xml:space="preserve"> - helyi utak,hidak fenntartása</t>
  </si>
  <si>
    <t>151401</t>
  </si>
  <si>
    <t xml:space="preserve"> - környezetvédelmi bírság</t>
  </si>
  <si>
    <t>151607</t>
  </si>
  <si>
    <t xml:space="preserve"> - közművesítési hozzájárulás</t>
  </si>
  <si>
    <t>151611</t>
  </si>
  <si>
    <t xml:space="preserve"> - kéményseprői díj</t>
  </si>
  <si>
    <t>151633</t>
  </si>
  <si>
    <t>151902</t>
  </si>
  <si>
    <t xml:space="preserve"> - Magánerős útépítések</t>
  </si>
  <si>
    <t>152426</t>
  </si>
  <si>
    <t>- vagyongazdálkodási feladatok, szakértői díjak</t>
  </si>
  <si>
    <t>- magánszemélyek jövedelemadói</t>
  </si>
  <si>
    <t xml:space="preserve"> - építésügyi bírság</t>
  </si>
  <si>
    <t xml:space="preserve"> - földhasználati és vezetékjog</t>
  </si>
  <si>
    <t xml:space="preserve"> - közoktatási  megállapodás alapján  községek befizetései</t>
  </si>
  <si>
    <t>Berzsenyi u. 13. parkoló építése</t>
  </si>
  <si>
    <t>- önkorm.ingatlanok állagmegóvása, vagyonvédelem</t>
  </si>
  <si>
    <t xml:space="preserve">- Bérlakás értékesítés </t>
  </si>
  <si>
    <t xml:space="preserve"> - adókhoz kapcsolódó bírság, pótlék</t>
  </si>
  <si>
    <t>B3111</t>
  </si>
  <si>
    <t>Magánszemélyek jövedelemadói</t>
  </si>
  <si>
    <t>- Önk. lakóépület felúj. korszerűs. (Lakásalap) Áfa visszaigénylés</t>
  </si>
  <si>
    <t>Zalaegerszegi Tourinform Iroda felújítása</t>
  </si>
  <si>
    <t xml:space="preserve"> - Gébárti kemping földhasználat, fedett fürdő földhasználat</t>
  </si>
  <si>
    <t>151909</t>
  </si>
  <si>
    <t>151917</t>
  </si>
  <si>
    <t>TOP-7.1.1-16-H-ESZA-2019-01185 Interaktív történelmi séták Zalaegerszegen</t>
  </si>
  <si>
    <t>Modern Városok Program keretében tervezett közúthálózat és kapcsolódó tereinek fejlesztései</t>
  </si>
  <si>
    <t>"Zöld busz mintaprojekt"</t>
  </si>
  <si>
    <t xml:space="preserve"> - ZALAZONE terület értékesítés és művelési ágból történő kivonás</t>
  </si>
  <si>
    <t xml:space="preserve"> -felhalmozási célú pénzeszköz átvétel a MOL Nyrt-től </t>
  </si>
  <si>
    <t xml:space="preserve"> - államkötvény beváltás</t>
  </si>
  <si>
    <t xml:space="preserve"> - helyi önkormányzatok kiegészítő állami támogatásai</t>
  </si>
  <si>
    <t xml:space="preserve"> - Nyugdíjas Otthonházi  adományok</t>
  </si>
  <si>
    <t xml:space="preserve"> - Zegasztár-Tehetségbarát Önkormányzat 2020.</t>
  </si>
  <si>
    <t>Belvárosi I.Óvoda Kis u.óvoda melegítő konyha felújítása</t>
  </si>
  <si>
    <t>2./6.</t>
  </si>
  <si>
    <t>4./2.</t>
  </si>
  <si>
    <t>4./3.</t>
  </si>
  <si>
    <t>Munkacsarnok vizesblokkok felújítása</t>
  </si>
  <si>
    <t xml:space="preserve"> - Zalaegerszeg 6522/1 hrsz. ingatlanon fellelhető illegális hulladék felszámolása a "Települési önkormányzatok számára az illegális hulladéklerakók felszámolása" pályázat terhére </t>
  </si>
  <si>
    <t xml:space="preserve"> - fedett fürdő jegyár kompenzáció</t>
  </si>
  <si>
    <t>4./53.</t>
  </si>
  <si>
    <t>Andráshida úton buszöböl felújítása</t>
  </si>
  <si>
    <t>4./54.</t>
  </si>
  <si>
    <t>Kinizsi P. u. 34. számú ingatlan előtti járdaszakasz felújítása és tereprendezés</t>
  </si>
  <si>
    <t>4./55.</t>
  </si>
  <si>
    <t>Hevesi u. 3. számú ingatlan előtti rácsos folyóka elhelyezése</t>
  </si>
  <si>
    <t>4./56.</t>
  </si>
  <si>
    <t>4./57.</t>
  </si>
  <si>
    <t>Tóth Árpád utca zsákutcai szakasz deltájának kiépítése</t>
  </si>
  <si>
    <t>Cinke u.4. számú társasháznál akadálymentes átjáró járda építése</t>
  </si>
  <si>
    <t>5./15.</t>
  </si>
  <si>
    <t>Bazitai kereszt állítás</t>
  </si>
  <si>
    <t>3./4.</t>
  </si>
  <si>
    <t>Iskola utcai gáznyomásszabályzó létesítése</t>
  </si>
  <si>
    <t>8./1.</t>
  </si>
  <si>
    <t>Ady u.15. és 17. számú ingatlanok között lévő ingatlanon új elektromos tolókapu építése</t>
  </si>
  <si>
    <t>Aquacity felújításának kiviteli szintű tervdokumentációja</t>
  </si>
  <si>
    <t>10./5.4</t>
  </si>
  <si>
    <t xml:space="preserve"> - Deák F. Megyei és Városi Könyvtár részére ált.forgalmi adó megelőlegezés </t>
  </si>
  <si>
    <t>Fejlesztési tartalék</t>
  </si>
  <si>
    <t xml:space="preserve">Teljesítés </t>
  </si>
  <si>
    <t>- közműnyilvántartásból származő bevétel</t>
  </si>
  <si>
    <t>Teljesítés     %-a</t>
  </si>
  <si>
    <t>Eredeti ei.</t>
  </si>
  <si>
    <t>Módosított ei.</t>
  </si>
  <si>
    <t>ZMJV Önkormányzata összesen, ebből:</t>
  </si>
  <si>
    <t xml:space="preserve"> - Személyi juttatások</t>
  </si>
  <si>
    <t xml:space="preserve"> - Munkaadókat terhelő járulékok és szoc. hj. adó</t>
  </si>
  <si>
    <t xml:space="preserve"> - Dologi kiadások</t>
  </si>
  <si>
    <t xml:space="preserve"> - Ellátottak pénzbeli juttatásai</t>
  </si>
  <si>
    <t xml:space="preserve"> - Egyéb működési célú kiadások</t>
  </si>
  <si>
    <t xml:space="preserve"> - Beruházások</t>
  </si>
  <si>
    <t xml:space="preserve"> - Felújítások</t>
  </si>
  <si>
    <t xml:space="preserve"> - Egyéb felhalmozási célú kiadások</t>
  </si>
  <si>
    <t xml:space="preserve"> - Hitel-, kölcsöntörlesztés áht-n kívülre</t>
  </si>
  <si>
    <t xml:space="preserve"> - Egyéb finanszírozási kiadás</t>
  </si>
  <si>
    <t>Polgármesteri Hivatal összesen, ebből:</t>
  </si>
  <si>
    <t>Zalaegerszegi Gazdasági Ellátó Szervezet összesen, ebből:</t>
  </si>
  <si>
    <t>Zalaegerszegi Egyesített Bölcsődék összesen, ebből:</t>
  </si>
  <si>
    <t>Zalaegerszegi Egészségügyi Alapellátási Intézmény összesen, ebből:</t>
  </si>
  <si>
    <t>Zalaegerszegi Család- és Gyermekjóléti Központ összesen, ebből:</t>
  </si>
  <si>
    <t>Zalaegerszegi Belvárosi I. számú Óvoda összesen, ebből:</t>
  </si>
  <si>
    <t>Zalaegerszegi Belvárosi II. számú Óvoda összesen, ebből:</t>
  </si>
  <si>
    <t>Zalaegerszegi Kertvárosi Óvoda összesen, ebből:</t>
  </si>
  <si>
    <t>Zalaegerszegi Landorhegyi Óvoda összesen, ebből:</t>
  </si>
  <si>
    <t>Közgyűjteményi és Közművelődési GESZ összesen, ebből:</t>
  </si>
  <si>
    <t>Keresztury Dezső VMK összesen, ebből:</t>
  </si>
  <si>
    <t>Zalaegerszegi Turisztikai Hivatal és Információs Iroda összesen, ebből:</t>
  </si>
  <si>
    <t>Deák Ferenc Megyei és Városi Könyvtár összesen, ebből:</t>
  </si>
  <si>
    <t>Göcseji Múzeum összesen, ebből:</t>
  </si>
  <si>
    <t>Hevesi Sándor Színház összesen, ebből:</t>
  </si>
  <si>
    <t>17</t>
  </si>
  <si>
    <t>Griff Bábszínház összesen, ebből:</t>
  </si>
  <si>
    <t>18</t>
  </si>
  <si>
    <t>Városi Sportlétesítmények Gondnoksága összesen, ebből:</t>
  </si>
  <si>
    <t>19</t>
  </si>
  <si>
    <t>Vásárcsarnok összesen, ebből:</t>
  </si>
  <si>
    <r>
      <t>Önkormányzat mindösszesen,</t>
    </r>
    <r>
      <rPr>
        <sz val="10"/>
        <rFont val="Times New Roman CE"/>
        <charset val="238"/>
      </rPr>
      <t xml:space="preserve">  ebből:</t>
    </r>
  </si>
  <si>
    <t>Zalaegerszegi Egészségügyi Alapellátás</t>
  </si>
  <si>
    <t>Zalaegerszegi     Belvárosi I. sz. Óvoda</t>
  </si>
  <si>
    <t>Zalaegerszegi Belvárosi  II.sz.Óvoda</t>
  </si>
  <si>
    <t>Keresztury Dezső Városi Művelődési Központ</t>
  </si>
  <si>
    <t>Tourinform Iroda</t>
  </si>
  <si>
    <t xml:space="preserve">Hevesi Sándor Színház </t>
  </si>
  <si>
    <t>Költségvetési szervek összesen:</t>
  </si>
  <si>
    <t>ZMJV Önkormányzata</t>
  </si>
  <si>
    <t>01</t>
  </si>
  <si>
    <t>Alaptevékenység költségvetési bevételei</t>
  </si>
  <si>
    <t>02</t>
  </si>
  <si>
    <t>Alaptevékenység költségvetési kiadásai</t>
  </si>
  <si>
    <t>I.</t>
  </si>
  <si>
    <t>Alaptevékenység költségvetési egyenlege(=01-02)</t>
  </si>
  <si>
    <t>03</t>
  </si>
  <si>
    <t>Alaptevékenység finanszírozási bevételei</t>
  </si>
  <si>
    <t>04</t>
  </si>
  <si>
    <t>Alaptevékenység finanszírozási kiadásai</t>
  </si>
  <si>
    <t>II.</t>
  </si>
  <si>
    <t>Alaptevékenység finanszírozási egyenlege (=03-04)</t>
  </si>
  <si>
    <t>A)</t>
  </si>
  <si>
    <r>
      <t xml:space="preserve">Alaptevékenyság maradványa (= </t>
    </r>
    <r>
      <rPr>
        <b/>
        <sz val="10"/>
        <rFont val="Arial"/>
        <family val="2"/>
        <charset val="238"/>
      </rPr>
      <t>±I.±II.)</t>
    </r>
  </si>
  <si>
    <t>05</t>
  </si>
  <si>
    <t>Vállalkozási tevékenység költségvetési bevételei</t>
  </si>
  <si>
    <t>06</t>
  </si>
  <si>
    <t>Vállalkozási tevékenység költségvetési kiadásai</t>
  </si>
  <si>
    <t>III.</t>
  </si>
  <si>
    <t>Vállakozási tevékenység költségvetési egyenlege (=05-06)</t>
  </si>
  <si>
    <t>07</t>
  </si>
  <si>
    <t>Vállakozási tevékenység finanszírozási bevételei</t>
  </si>
  <si>
    <t>08</t>
  </si>
  <si>
    <t>Vállakozási tevékenység finanszírozási kiadásai</t>
  </si>
  <si>
    <t>IV.</t>
  </si>
  <si>
    <t>Vállakozási tevékenység finanszírozási egyenlege (=07-08)</t>
  </si>
  <si>
    <t>B)</t>
  </si>
  <si>
    <r>
      <t>Vállalkozási tevékenység maradványa (=</t>
    </r>
    <r>
      <rPr>
        <b/>
        <sz val="9"/>
        <rFont val="Arial"/>
        <family val="2"/>
        <charset val="238"/>
      </rPr>
      <t>±III.±IV.)</t>
    </r>
  </si>
  <si>
    <t>C)</t>
  </si>
  <si>
    <t>Összes maradvány (=A+B)</t>
  </si>
  <si>
    <t>D)</t>
  </si>
  <si>
    <t>Alaptevékenység kötelezettségvállalással terhelt maradványa</t>
  </si>
  <si>
    <t>E)</t>
  </si>
  <si>
    <t>Alaptevékenység szabad maradványa</t>
  </si>
  <si>
    <t>F)</t>
  </si>
  <si>
    <t>Vállalkozási tevékenységet terhelő befizetési kötelezettség</t>
  </si>
  <si>
    <t>G)</t>
  </si>
  <si>
    <t>Vállalkozási tevékenység felhasználható maradványa</t>
  </si>
  <si>
    <t>Maradvány</t>
  </si>
  <si>
    <t>Maradvány forrása</t>
  </si>
  <si>
    <t>Kötelezettséggel terhelt maradvány összesen:</t>
  </si>
  <si>
    <t>Kötelezettség vállalással terhelt maradvány</t>
  </si>
  <si>
    <t>Szabad maradvány összesen</t>
  </si>
  <si>
    <t>Szabad maradvány</t>
  </si>
  <si>
    <t>Bevételi többlet</t>
  </si>
  <si>
    <t>Kiadási meg- takarítás</t>
  </si>
  <si>
    <t>működési célú</t>
  </si>
  <si>
    <t>felhalmozási célú</t>
  </si>
  <si>
    <t>célra, feladatra kapott, illetve kötött felhasználású összegek</t>
  </si>
  <si>
    <t>eredeti költségvetésben bevont összeg áthúzódó és új feladatokhoz</t>
  </si>
  <si>
    <t>TOP, MVP és egyéb pályázatokhoz kapcsolódó elkülönített számlán lévő maradványokból kötelezettséggel nem terhelt</t>
  </si>
  <si>
    <t>állami támogatások elszámolásából adódó visszafizetések</t>
  </si>
  <si>
    <t>Alaptevékenység maradványa:</t>
  </si>
  <si>
    <t>Zalaegerszegi Egészségügyi Alapellátás Intézménye</t>
  </si>
  <si>
    <t>Deák F. Megyei és Városi Könyvtár</t>
  </si>
  <si>
    <t>Alaptevékenység maradványa költségvetési szervek összesen:</t>
  </si>
  <si>
    <t>Alaptevékenység maradványa önkormányzat összesen:</t>
  </si>
  <si>
    <t>Maradvány visszatervezése</t>
  </si>
  <si>
    <t>Mindösszesen</t>
  </si>
  <si>
    <t>Kötelezettséggel terhelt maradvány</t>
  </si>
  <si>
    <t>Összesen</t>
  </si>
  <si>
    <t>Célra, feladatra kapott összegek</t>
  </si>
  <si>
    <t>Eredeti költségvetésbe, hiány finanszírozására bevont maradvány</t>
  </si>
  <si>
    <t xml:space="preserve">    </t>
  </si>
  <si>
    <t>A/I</t>
  </si>
  <si>
    <t>A/II/1</t>
  </si>
  <si>
    <t>A/II/2</t>
  </si>
  <si>
    <t>A/II/4</t>
  </si>
  <si>
    <t>A/II</t>
  </si>
  <si>
    <t>A/III</t>
  </si>
  <si>
    <t>A/IV</t>
  </si>
  <si>
    <t>A</t>
  </si>
  <si>
    <t>B/I</t>
  </si>
  <si>
    <t>B/II</t>
  </si>
  <si>
    <t>C/II</t>
  </si>
  <si>
    <t>C/III</t>
  </si>
  <si>
    <t>C/IV</t>
  </si>
  <si>
    <t>C</t>
  </si>
  <si>
    <t>D</t>
  </si>
  <si>
    <t>E</t>
  </si>
  <si>
    <t>F</t>
  </si>
  <si>
    <t>ESZKÖZÖK ÖSSZESEN</t>
  </si>
  <si>
    <t>Immateriális javak</t>
  </si>
  <si>
    <t>Ingatlanok és a kapcsolódó vagyoni értékű jogok</t>
  </si>
  <si>
    <t>Gépek, berendezések, felszerelések, járművek</t>
  </si>
  <si>
    <t>Beruházások, felújítások</t>
  </si>
  <si>
    <t>Tárgyi eszközök</t>
  </si>
  <si>
    <t>Befektetett pénzügyi eszközök</t>
  </si>
  <si>
    <t>Koncesszióba, vagyonkezelésbe adott eszközök</t>
  </si>
  <si>
    <t>NEMZETI VAGYONBA TARTOZÓ BEFEKTETETT ESZKÖZÖK</t>
  </si>
  <si>
    <t>Készletek</t>
  </si>
  <si>
    <t>Értékpapírok</t>
  </si>
  <si>
    <t>NEMZETI VAGYONBA TARTOZÓ FORGÓESZKÖZÖK</t>
  </si>
  <si>
    <t>Pénztárak, csekkek, betétkönyvek</t>
  </si>
  <si>
    <t>Forintszámlák</t>
  </si>
  <si>
    <t>Devizaszámlák</t>
  </si>
  <si>
    <t>PÉNZESZKÖZÖK</t>
  </si>
  <si>
    <t>KÖVETELÉSEK</t>
  </si>
  <si>
    <t>EGYÉB SAJÁTOS ELSZÁMOLÁSOK</t>
  </si>
  <si>
    <t>AKTÍV IDŐBELI ELHATÁROLÁSOK</t>
  </si>
  <si>
    <t>Önkormányzat össz:</t>
  </si>
  <si>
    <t>összeg</t>
  </si>
  <si>
    <t>Nyitó pénzkészlet :</t>
  </si>
  <si>
    <t>Bevételek:</t>
  </si>
  <si>
    <t xml:space="preserve"> önkormányzat költségvetési bevételei:</t>
  </si>
  <si>
    <t xml:space="preserve"> önkormányzat finanszírozási bevételei:</t>
  </si>
  <si>
    <t xml:space="preserve">        - maradvány igénybevétele</t>
  </si>
  <si>
    <t xml:space="preserve">        -  adott előlegek állományának  évközi változása </t>
  </si>
  <si>
    <t xml:space="preserve">        - adott előleghez kapcsolódó előzetesen felszámított nem levonható áfa állományának évközi változása</t>
  </si>
  <si>
    <t xml:space="preserve">         -forgótőke elszámolás  állományának évközi változása</t>
  </si>
  <si>
    <t xml:space="preserve">        - kapott előlegekhez kapcsolódó fizetendő áfa állományának évközi változása</t>
  </si>
  <si>
    <t>Kiadások:</t>
  </si>
  <si>
    <t xml:space="preserve"> önkormányzat költségvetési kiadásai:</t>
  </si>
  <si>
    <t xml:space="preserve"> önkormányzat finanszírozási kiadásai:</t>
  </si>
  <si>
    <t xml:space="preserve">          -kapott előlegek állományának évközi változása </t>
  </si>
  <si>
    <t xml:space="preserve">           - más szervezetet megillető bevételek elszámolása állományának évközi változása</t>
  </si>
  <si>
    <t xml:space="preserve">        - letétre, megőrzésre,fedezetkezelésre átvett pénzeszközök, biztosítékok állományának évközi forgalma</t>
  </si>
  <si>
    <t>Egyéb korrekciós tétel: árfolyamnyereség/árfolyamveszteség</t>
  </si>
  <si>
    <t>Záró pénzkészlet:</t>
  </si>
  <si>
    <t>G/1</t>
  </si>
  <si>
    <t>G/II</t>
  </si>
  <si>
    <t>G/III</t>
  </si>
  <si>
    <t>G/IV</t>
  </si>
  <si>
    <t>G/V</t>
  </si>
  <si>
    <t>G/VI</t>
  </si>
  <si>
    <t>G</t>
  </si>
  <si>
    <t>H</t>
  </si>
  <si>
    <t>I</t>
  </si>
  <si>
    <t>J</t>
  </si>
  <si>
    <t>FORRÁSOK ÖSSZESEN</t>
  </si>
  <si>
    <t>Nemzeti vagyon induláskori értéke</t>
  </si>
  <si>
    <t>Nemzeti vagyon változásai</t>
  </si>
  <si>
    <t>Egyéb eszközök induláskori értéke és változásai</t>
  </si>
  <si>
    <t>Felhalmozott eredmény</t>
  </si>
  <si>
    <t>Eszközök értékhelyesbítésének forrása</t>
  </si>
  <si>
    <t>Mérleg szerinti eredmény</t>
  </si>
  <si>
    <t>SAJÁT TŐKE</t>
  </si>
  <si>
    <t>KÖTELEZETTSÉGEK</t>
  </si>
  <si>
    <t>KINCSTÁRI SZÁMLAVEZETÉSSEL KAPCSOLATOS ELSZÁMOLÁSOK</t>
  </si>
  <si>
    <t>PASSZÍV IDŐBELI ELHATÁROLÁSOK</t>
  </si>
  <si>
    <t>Koncesszóba, vagyonkezelésbe adott eszközök</t>
  </si>
  <si>
    <t>Ingatlanok és kapcsolódó vagyoni értékű jogok</t>
  </si>
  <si>
    <t>Beruházások és felújítások</t>
  </si>
  <si>
    <t>Tárgyi eszközök összesen</t>
  </si>
  <si>
    <t>Bruttó érték tárgyévi növ.</t>
  </si>
  <si>
    <t>Bruttó érték tárgy-
évi csökk.</t>
  </si>
  <si>
    <t>Écs. vált.</t>
  </si>
  <si>
    <t>Immat javak nettó értékvált. össz.</t>
  </si>
  <si>
    <t>Bruttó érték növ.</t>
  </si>
  <si>
    <t>Bruttó érték csökk.</t>
  </si>
  <si>
    <t>Br. ért. növ.</t>
  </si>
  <si>
    <t xml:space="preserve">Br. ért. csökk. </t>
  </si>
  <si>
    <t xml:space="preserve">Écs. vált. </t>
  </si>
  <si>
    <t>Écs.vált.</t>
  </si>
  <si>
    <t>Tárgyi eszköz nettó értékvált. összesen</t>
  </si>
  <si>
    <t>Koncesszóba, vagyonkezelésbe adott eszközök nettó értékvált. összesen</t>
  </si>
  <si>
    <t>ZeGesz</t>
  </si>
  <si>
    <t>Zegi Egyesített Bölcsődék</t>
  </si>
  <si>
    <t>Zegi Eü. Alapellátás</t>
  </si>
  <si>
    <t>Zegi Család- és Gyermekjóléti Központ</t>
  </si>
  <si>
    <t>Zegi Belvárosi I. sz. Óvoda</t>
  </si>
  <si>
    <t>Zegi Belvárosi II. sz. Óvoda</t>
  </si>
  <si>
    <t>Zegi Kertvárosi Óvoda</t>
  </si>
  <si>
    <t>Zegi Landorhegyi Óvoda</t>
  </si>
  <si>
    <t>Keresztury VMK</t>
  </si>
  <si>
    <t>Költségvetési szervek össz:</t>
  </si>
  <si>
    <t>ZMJV Önkormányzat</t>
  </si>
  <si>
    <t>Mindösszesen:</t>
  </si>
  <si>
    <t xml:space="preserve">                   Változás</t>
  </si>
  <si>
    <t xml:space="preserve">                       Változás</t>
  </si>
  <si>
    <t>Önkormányzati vagyon összesen                 (1+2+3+4 )</t>
  </si>
  <si>
    <t xml:space="preserve">Üzleti vagyon   forgalomképes </t>
  </si>
  <si>
    <t>Törzsvagyon</t>
  </si>
  <si>
    <t>1.+2+3.</t>
  </si>
  <si>
    <t>Korlátozottan forgalomképes       vagyon</t>
  </si>
  <si>
    <t xml:space="preserve">Nemzetgazdasági szempontból kiemelt jelentőségű  vagyon    forgalomképtelen </t>
  </si>
  <si>
    <t xml:space="preserve">Kizárólagos önkormányzati tulajdonban lévő  vagyon    forgalomképtelen </t>
  </si>
  <si>
    <t>Befektetett pénzügyi eszközök összesen             ( 9+10 )</t>
  </si>
  <si>
    <t>Tartósan adott kölcsönök</t>
  </si>
  <si>
    <t>Tartós részesedés</t>
  </si>
  <si>
    <t>Tárgyi eszközök együtt                                                      ( 3+4+5+6 )</t>
  </si>
  <si>
    <t xml:space="preserve">Beruházások, felújítások </t>
  </si>
  <si>
    <t>Tenyész-   állatok</t>
  </si>
  <si>
    <t>Nemzeti vagyonba tartozó befektetett eszközök összesen (2+7+8+9)</t>
  </si>
  <si>
    <t>II/4.</t>
  </si>
  <si>
    <t>II./3.</t>
  </si>
  <si>
    <t>II./2.</t>
  </si>
  <si>
    <t>II/1.</t>
  </si>
  <si>
    <t>Városi Sportlétesítmény Gondnoksága</t>
  </si>
  <si>
    <t>Zalaegerszegi Eü. Alapellátás</t>
  </si>
  <si>
    <t>Zalaegerszegi GESZ</t>
  </si>
  <si>
    <t>Nettó érték</t>
  </si>
  <si>
    <t>Elszámolt értékcsökkenés</t>
  </si>
  <si>
    <t>Bruttó érték</t>
  </si>
  <si>
    <t>Tárgyévi eszköznövekedés/ tárgyévben elszámolt értékcsökkenés (%)</t>
  </si>
  <si>
    <t>Eszközök elhasználódási foka (nettó/bruttó) (%)</t>
  </si>
  <si>
    <t>Tárgyévi eszköznövekedés</t>
  </si>
  <si>
    <t>Tárgyévben elszámolt értékcsökkenés</t>
  </si>
  <si>
    <t>Befektetett  eszközök év végi értéke</t>
  </si>
  <si>
    <t>Intézmény megnevezése</t>
  </si>
  <si>
    <t>Székhely</t>
  </si>
  <si>
    <t>Névérték</t>
  </si>
  <si>
    <t>Nyilvántartás szerinti érték</t>
  </si>
  <si>
    <t>I. Törzsvagyon körébe tartozó részesedések</t>
  </si>
  <si>
    <t>100 %-os részesedéssel</t>
  </si>
  <si>
    <t>Városgazdálkodási Kft.</t>
  </si>
  <si>
    <t>100,00 %</t>
  </si>
  <si>
    <t>Zalaegerszeg</t>
  </si>
  <si>
    <t>ZALA-MÜLLEX Kft.</t>
  </si>
  <si>
    <t>Kontakt Humán Szolgáltató Nonprofit Kft.</t>
  </si>
  <si>
    <t>LÉSZ Kft.</t>
  </si>
  <si>
    <t>Zalai Közszolgáltató Nonprofit Kft.</t>
  </si>
  <si>
    <t>Városfejlesztő Zrt.</t>
  </si>
  <si>
    <t>75 %-on felüli részesedéssel</t>
  </si>
  <si>
    <t xml:space="preserve">Zalavíz Zrt. (önkormányzat) </t>
  </si>
  <si>
    <t xml:space="preserve"> Törzsvagyon körébe tartozó részesedések összesen:</t>
  </si>
  <si>
    <t xml:space="preserve">II. Törzsvagyonba körébe nem tartozó részesedések  </t>
  </si>
  <si>
    <t>Kvártélyház Kft.</t>
  </si>
  <si>
    <t>11.</t>
  </si>
  <si>
    <t>12.</t>
  </si>
  <si>
    <t>ZTE Kosárlabda Klub Kft.</t>
  </si>
  <si>
    <t>94,00 %</t>
  </si>
  <si>
    <t>50 %-on felüli részesedéssel</t>
  </si>
  <si>
    <t>13.</t>
  </si>
  <si>
    <t>MÜLLEX Közszolgáltató Nonprofit Kft.</t>
  </si>
  <si>
    <t>52,00 %</t>
  </si>
  <si>
    <t>Körmend</t>
  </si>
  <si>
    <t xml:space="preserve"> 25 %-on aluli részesedéssel</t>
  </si>
  <si>
    <t>14.</t>
  </si>
  <si>
    <t>Nyugat-Pannon Járműipari és Mechatronikai Központ Nonprofit Kft.</t>
  </si>
  <si>
    <t>20,00 %</t>
  </si>
  <si>
    <t>Szombathely</t>
  </si>
  <si>
    <t>15.</t>
  </si>
  <si>
    <t>ZTE Football Club Zrt.</t>
  </si>
  <si>
    <t>0,01 %</t>
  </si>
  <si>
    <t>Zalaegerszegi Duális Képzőközpont Kft.</t>
  </si>
  <si>
    <t>16,30 %</t>
  </si>
  <si>
    <t xml:space="preserve">Törzsvagyonba körébe nem tartozó részesedések  összesen: </t>
  </si>
  <si>
    <t>Részesedések összesen:</t>
  </si>
  <si>
    <t>a *-gal jelölt összegek tartalmazzák a törzstőkét és a tőketartalékba helyezett összeget is</t>
  </si>
  <si>
    <t>Cím    szám</t>
  </si>
  <si>
    <t>Teljesítés  %-a</t>
  </si>
  <si>
    <t xml:space="preserve"> Zalaegerszegi Egészségügyi Alapellátás</t>
  </si>
  <si>
    <t>Zalaegerszegi Belvárosi I. sz. Óvoda</t>
  </si>
  <si>
    <t>Zalaegerszegi Belvárosi II. sz. Óvoda</t>
  </si>
  <si>
    <t>Zalaegerszegi Kertvárosi  Óvoda</t>
  </si>
  <si>
    <t>Keresztury Dezső VMK.</t>
  </si>
  <si>
    <t>Göcsej Múzeum</t>
  </si>
  <si>
    <t>Intézmény 
megnevezése</t>
  </si>
  <si>
    <t>Immateriális  javak</t>
  </si>
  <si>
    <t xml:space="preserve">Tárgyi eszközök </t>
  </si>
  <si>
    <t>Összesen:</t>
  </si>
  <si>
    <t>Tenyészállatok</t>
  </si>
  <si>
    <t>Tárgyi eszközök összesen:</t>
  </si>
  <si>
    <t>Képzőművészeti alkotások</t>
  </si>
  <si>
    <t>Régészeti leletek</t>
  </si>
  <si>
    <t>Kép- és hangarchívum</t>
  </si>
  <si>
    <t>Gyűjtemények</t>
  </si>
  <si>
    <t>Kulturális javak</t>
  </si>
  <si>
    <t>"0"-ra leírt, de használatban lévő eszközök, kisértékű immateriális javak, tárgyi eszközök</t>
  </si>
  <si>
    <t>A 01-02. számlacsoportban nyilvántartott eszközök</t>
  </si>
  <si>
    <t>menny (db)</t>
  </si>
  <si>
    <t>érték (eFt)</t>
  </si>
  <si>
    <t>Közvetett támogatás jogcíme</t>
  </si>
  <si>
    <t>1. Ellátottak térítési díjának illetve kártérítésének méltányossági alapon történő elengedése</t>
  </si>
  <si>
    <t>---</t>
  </si>
  <si>
    <t>2. Lakásépítéshez, lakásfelújításhoz nyújtott kölcsön elengedése</t>
  </si>
  <si>
    <t>3. Helyi adónál biztosított kedvezmény, mentesség *</t>
  </si>
  <si>
    <t>4. Helyiségek, eszközök hasznosításából származó bevételből nyújtott kedvezmény</t>
  </si>
  <si>
    <t>5. Egyéb nyújtott kedvezmény vagy kölcsön elengedése</t>
  </si>
  <si>
    <t>Adónem/jogcím</t>
  </si>
  <si>
    <t>Méltányosság címén (I. és II. fokon) elengedett  tartozás</t>
  </si>
  <si>
    <t xml:space="preserve">Kedvezmény önkormányzati rendelet alapján </t>
  </si>
  <si>
    <t xml:space="preserve">Helyi iparűzési adó (2 millió alatti) </t>
  </si>
  <si>
    <t xml:space="preserve"> Talajterhelési díj</t>
  </si>
  <si>
    <t>Építményadó</t>
  </si>
  <si>
    <t>Késedelmi pótlék, bírság</t>
  </si>
  <si>
    <t>Az európai uniós forrásokkal támogatott fejlesztés, program megnevezése</t>
  </si>
  <si>
    <t xml:space="preserve">Tervezett adatok </t>
  </si>
  <si>
    <t xml:space="preserve">Tényadatok </t>
  </si>
  <si>
    <t>elnyert európai uniós támogatás</t>
  </si>
  <si>
    <t>hazai támogatás</t>
  </si>
  <si>
    <t>saját forrás</t>
  </si>
  <si>
    <t>a projekt uniós támogatással el nem ismert költségei</t>
  </si>
  <si>
    <t>projekt összesen:</t>
  </si>
  <si>
    <t>Bevételek</t>
  </si>
  <si>
    <t>Kiadás összesen</t>
  </si>
  <si>
    <t>európai uniós támogatás</t>
  </si>
  <si>
    <t xml:space="preserve">előző évek </t>
  </si>
  <si>
    <t>Projekt kiadásai összesen</t>
  </si>
  <si>
    <t>előző évek</t>
  </si>
  <si>
    <t>TOP-6.3.2-15-ZL1-2016-00001 Zöld Zala Part - Zala holtág revitalizációja és rekreációs célú vízparti sétány</t>
  </si>
  <si>
    <t>TOP-6.2.1-15-ZL1-2016-000004 Zalaegerszegi Egyesített Bölcsődék Napsugár utcai Bölcsőde fejlesztése</t>
  </si>
  <si>
    <t>TOP 6.5.1-15-ZL1-2016-00002 Zalaegerszegi Gondozási Központ Idősek Gondozóháza energetikai korszerűsítése</t>
  </si>
  <si>
    <t xml:space="preserve"> TOP-6.5.1-16-ZL1-2017-00004 ZMJV fenntartható energia és klíma akciótervének (SECAP) elkészítése</t>
  </si>
  <si>
    <t xml:space="preserve"> EcoSmartCities Interreg HU-HR projekt</t>
  </si>
  <si>
    <t xml:space="preserve"> SHAREPLACE Interreg Central Europe projekt pályázati támogatás</t>
  </si>
  <si>
    <t xml:space="preserve"> Gébárti Kézművesek Háza regionális célú népi kézműves alkotóházzá fejlesztése EFOP-4.1.7-16-2017-00031</t>
  </si>
  <si>
    <t xml:space="preserve"> Zalaegerszeg keleti vízbázisról ellátott települések ivóvízminőségének javítása KEHOP projekt</t>
  </si>
  <si>
    <t>Önkormányzati projektek  összesen:</t>
  </si>
  <si>
    <t>II</t>
  </si>
  <si>
    <t>III</t>
  </si>
  <si>
    <t>IV</t>
  </si>
  <si>
    <t>V</t>
  </si>
  <si>
    <t>VI</t>
  </si>
  <si>
    <t>VII</t>
  </si>
  <si>
    <t>VIII</t>
  </si>
  <si>
    <t>IX</t>
  </si>
  <si>
    <t>Tevékenység nettó eredményszemléletű bevétele</t>
  </si>
  <si>
    <t>Aktivált saját teljesítmények értéke</t>
  </si>
  <si>
    <t>Egyéb eredményszemléletű bevételek</t>
  </si>
  <si>
    <t>Anyagjellegű ráfordítások</t>
  </si>
  <si>
    <t>Személyi jellegű ráfordítások</t>
  </si>
  <si>
    <t>Értékcsökkenési leírás</t>
  </si>
  <si>
    <t>Egyéb ráfordítások</t>
  </si>
  <si>
    <t>TEVÉKENYSÉGEK EREDMÉNYE</t>
  </si>
  <si>
    <t>Pénzügyi műveletek eredményszemléletű bevételei</t>
  </si>
  <si>
    <t>Pénzügyi műveletek ráfordításai</t>
  </si>
  <si>
    <t>PÉNZÜGYI MŰVELETEK EREDMÉNYE</t>
  </si>
  <si>
    <t>MÉRLEG SZERINTI EREDMÉNY</t>
  </si>
  <si>
    <t>Egyesített Bölcsődék</t>
  </si>
  <si>
    <t>Egészségügyi Alapellátás</t>
  </si>
  <si>
    <t>Zeg-i Család- és Gyermekjóléti Központ</t>
  </si>
  <si>
    <t xml:space="preserve"> Zalaegerszegi Belvárosi I. sz.Óvoda</t>
  </si>
  <si>
    <t xml:space="preserve"> Zalaegerszegi Belvárosi  II.sz.Óvoda</t>
  </si>
  <si>
    <t xml:space="preserve">          </t>
  </si>
  <si>
    <t xml:space="preserve"> Zalaegerszegi Landorhegyi Óvoda</t>
  </si>
  <si>
    <t xml:space="preserve"> Tourinform Iroda</t>
  </si>
  <si>
    <t>Városi Sportlét. Gond.</t>
  </si>
  <si>
    <t>Támogatott intézmény/szervezet neve</t>
  </si>
  <si>
    <t>Gazd. Biz.</t>
  </si>
  <si>
    <t>Műszaki Bizottság</t>
  </si>
  <si>
    <t>Ügyrendi, Jogi és Vagyonnyil. Biz.</t>
  </si>
  <si>
    <t>Polgármester</t>
  </si>
  <si>
    <t>Alpolgármesterek</t>
  </si>
  <si>
    <t>Közgyűlés</t>
  </si>
  <si>
    <t>Cigány Kisebbségi Önkormányzat</t>
  </si>
  <si>
    <t>Zegesz</t>
  </si>
  <si>
    <t xml:space="preserve">Deák Ferenc Megyei és Városi Könyvtár </t>
  </si>
  <si>
    <t>IGESZ</t>
  </si>
  <si>
    <t>IGESZ összesen:</t>
  </si>
  <si>
    <t xml:space="preserve">Keresztury VMK </t>
  </si>
  <si>
    <t>Zalaegerszegi Családsegítő Szolgálat és Gyermekjóléti Központ</t>
  </si>
  <si>
    <t>Városi Sportlétesítm.</t>
  </si>
  <si>
    <t>Kaposvári Megyei Jogú Város Önkormányzata</t>
  </si>
  <si>
    <t>Zeg. Tankerületi Központ</t>
  </si>
  <si>
    <t>Ady DSE</t>
  </si>
  <si>
    <t>Ady Iskola Izsák Imre Alapítvány</t>
  </si>
  <si>
    <t>Akarattal és Hittel Alap.</t>
  </si>
  <si>
    <t>Ady Iskola Gyermekhangok Alapítvány</t>
  </si>
  <si>
    <t>Ady Iskola A Tanulókért És Az Iskoláért Alapítvány</t>
  </si>
  <si>
    <t xml:space="preserve">Albatrosz Táncművészeti Társulat </t>
  </si>
  <si>
    <t xml:space="preserve">Alsójánkahegyi Kulturális Egyesület </t>
  </si>
  <si>
    <t>Andráshida Torna Egylet</t>
  </si>
  <si>
    <t>Albatrosz Táncművészeti Társulat</t>
  </si>
  <si>
    <t>Andráshidai LSC</t>
  </si>
  <si>
    <t>Alsójánkahegyi Kulturális Egyesület</t>
  </si>
  <si>
    <t>André Kiadói Bt</t>
  </si>
  <si>
    <t>ifj.Gróf Andrássy Gyula Alapítvány</t>
  </si>
  <si>
    <t>Artisztika Egyesület</t>
  </si>
  <si>
    <t>Andráshidai Polgárőr Egyesület</t>
  </si>
  <si>
    <t>Asztma Klub</t>
  </si>
  <si>
    <t>Autó-Motor Veterán Klub</t>
  </si>
  <si>
    <t>Areión Kulturális Egyes.</t>
  </si>
  <si>
    <t>Balázsfa-Öreghegy Egyesület</t>
  </si>
  <si>
    <t>Balázsi Testépítő SE</t>
  </si>
  <si>
    <t>Béke-Shalom Baráti Társság</t>
  </si>
  <si>
    <t>Belső Utak Iskolája Egy.</t>
  </si>
  <si>
    <t>Bársonytalp Cicákért Egyesület</t>
  </si>
  <si>
    <t xml:space="preserve">Besenyő a 2000-es években Alapítvány </t>
  </si>
  <si>
    <t>Besenyő a 2000-es években Alapítvány</t>
  </si>
  <si>
    <t>Besenyő és Öreghegyi Polg.</t>
  </si>
  <si>
    <t>BGE Gazdálkodási Kar Zalaegerszeg</t>
  </si>
  <si>
    <t>Best Beer Zeg. Kft.</t>
  </si>
  <si>
    <t>Bocfölde Sportegyesület</t>
  </si>
  <si>
    <t>Bogáncs Állatvédő Egyesület</t>
  </si>
  <si>
    <t>Botfai Polgárőr Egyesület</t>
  </si>
  <si>
    <t>Botfai  LSC</t>
  </si>
  <si>
    <t xml:space="preserve">Canterina Kamarakórus Alapítvány </t>
  </si>
  <si>
    <t>Canterina Kamarakórus Alapítvány</t>
  </si>
  <si>
    <t>Csácsbozsok-Nemesapáti SE</t>
  </si>
  <si>
    <t>Csácsi Állatsimogató</t>
  </si>
  <si>
    <t>Csácsi Római Katolikus Egyházközösség</t>
  </si>
  <si>
    <t>Csontritkulásos Betegek Egyesülete</t>
  </si>
  <si>
    <t>Csács-I-zsákEgyesület</t>
  </si>
  <si>
    <t>Csácsbozsoki Polgárőr Egyesület</t>
  </si>
  <si>
    <t>Részösszesen:</t>
  </si>
  <si>
    <t>Daganatos Betegek Egyesülete</t>
  </si>
  <si>
    <t xml:space="preserve">Daganatos Betegek Egyesülete </t>
  </si>
  <si>
    <t>Díszmadár és Díszállattenyésztők Zala Megyei Egyesülete</t>
  </si>
  <si>
    <t>DENTEAM Kft.</t>
  </si>
  <si>
    <t>Dentalux Eü. BT.</t>
  </si>
  <si>
    <t>DENTO-MED BT.</t>
  </si>
  <si>
    <t>Dózsa Általános Iskolai Alapítvány</t>
  </si>
  <si>
    <t>DONTOBELL BT.</t>
  </si>
  <si>
    <t>Ebergényért Polgárőr Egyesület</t>
  </si>
  <si>
    <t>Egerszegi Fúvószene Alapítvány</t>
  </si>
  <si>
    <t>Egerszegi Kézilabda Klub</t>
  </si>
  <si>
    <t>Egészség Egyesület</t>
  </si>
  <si>
    <t>Egészséges és Derűs Kisgyermekekért Alapítvány</t>
  </si>
  <si>
    <t>Egyszülős Családokért Zalai Krízisközpont Alapítvány</t>
  </si>
  <si>
    <t xml:space="preserve">Együtt Gyermekeinkért Zalában </t>
  </si>
  <si>
    <t>Együtt Zalaegerszegért</t>
  </si>
  <si>
    <t>Életed az Egészséged Egyesület</t>
  </si>
  <si>
    <t>Életet az Éveknek Szöv.</t>
  </si>
  <si>
    <t>Esély Európára Egyesület</t>
  </si>
  <si>
    <t>Énekmondó Alapítvány</t>
  </si>
  <si>
    <t>Értől az Óceánig Alapítvány</t>
  </si>
  <si>
    <t>Etalon Zala Sport Egyesület</t>
  </si>
  <si>
    <t>Európai Sport Hagy. Egyesület</t>
  </si>
  <si>
    <t>Evangélikus Egyház</t>
  </si>
  <si>
    <t>Fighting Sport Hungary Kft.</t>
  </si>
  <si>
    <t>Fejlődő Zaláért Egyesület</t>
  </si>
  <si>
    <t>Forrás Egyesület</t>
  </si>
  <si>
    <t>Dr. Gróf Ulrike fogászat</t>
  </si>
  <si>
    <t>Gála Társastáncklub Egyesület</t>
  </si>
  <si>
    <t>Ganz Diák Alapítvány</t>
  </si>
  <si>
    <t>Gálafej-Vakaroshegy Fejl.Egyesület</t>
  </si>
  <si>
    <t>Galamb és Kisállat Egyesület</t>
  </si>
  <si>
    <t>Gógánhegyi Polgárőr Egyesület</t>
  </si>
  <si>
    <t>Gógánvölgyi Polgárőr Egyesület</t>
  </si>
  <si>
    <t>Göcsej Alkoholmentes Klub</t>
  </si>
  <si>
    <t>Gondozási Központ</t>
  </si>
  <si>
    <t>Gondviselés Háza</t>
  </si>
  <si>
    <t>Göcsej Környezetvédő, Tájékozódási és Futó Egyesület</t>
  </si>
  <si>
    <t>Göcsej Kutyaklub</t>
  </si>
  <si>
    <t>Göcssej Repülő Klub</t>
  </si>
  <si>
    <t>Göcsej Sport Klub</t>
  </si>
  <si>
    <t>Göcsej Baranta Egyesület</t>
  </si>
  <si>
    <t>Göcsej Term. Véd. Alap</t>
  </si>
  <si>
    <t>Göcsej Sportlövész Egyesület</t>
  </si>
  <si>
    <t>Gyermek Jólét Zeg. Bölcsödei Alapítvány</t>
  </si>
  <si>
    <t>Gyermekeinkért, a Jövőnkért Alapítvány</t>
  </si>
  <si>
    <t>Gyermekművészetért Alapítvány</t>
  </si>
  <si>
    <t>Helikon Táncegyüttes</t>
  </si>
  <si>
    <t>Helikon Táncegyüttes összesen</t>
  </si>
  <si>
    <t>Gyöngyvirág Nyugdíjas Egyesület</t>
  </si>
  <si>
    <t>Hadirokkantak, Hadiözvegyek és Hadiárvák Nemzeti Szöv. ZM. Szervezete</t>
  </si>
  <si>
    <t>ICE Start Egyesület</t>
  </si>
  <si>
    <t>Igazgyöngy Hagyományőrző Egyesület</t>
  </si>
  <si>
    <t>Horgászegyesületek Zala Megyei Szövetsége</t>
  </si>
  <si>
    <t>Iskola-Egészségügyi Szakmai Műhely Közhasznú Alapítvány</t>
  </si>
  <si>
    <t>Magyar Írószövetség</t>
  </si>
  <si>
    <t>IPA Magyar Szekc. ZM. Egyesület</t>
  </si>
  <si>
    <t>Izsák Imre, Az Oktatás Jövőjéért Alapítvány</t>
  </si>
  <si>
    <t>IVANDA DENT BT.</t>
  </si>
  <si>
    <t>Ispita Alapítvány</t>
  </si>
  <si>
    <t>"Jót,s jól...a jövőnkért" Alapítvány</t>
  </si>
  <si>
    <t>Dr. Jonacsek Mária fogorvos</t>
  </si>
  <si>
    <t>JAVK Olvasóinkért Könyvtári Alapítvány</t>
  </si>
  <si>
    <t>Jánkahegyi Polgárőr Egyesület</t>
  </si>
  <si>
    <t>Járműmérnökök Egyesülete</t>
  </si>
  <si>
    <t>Jézus Szíve Ferences Plébánia</t>
  </si>
  <si>
    <t>Jobb Veled a Világ Alapítvány</t>
  </si>
  <si>
    <t>Jövőnkért Alapítvány</t>
  </si>
  <si>
    <t>Kalevala Baráti Kör</t>
  </si>
  <si>
    <t>Kanizsa Rep. Sportegyesület</t>
  </si>
  <si>
    <t>Kéklámpás Ördögök Motoros Egyesület</t>
  </si>
  <si>
    <t>Kereskedők és Vendéglátók Érdekképviseleti Egyesülete</t>
  </si>
  <si>
    <t>KISOSZ</t>
  </si>
  <si>
    <t>Kertvárosi LSC</t>
  </si>
  <si>
    <t xml:space="preserve">Kertvárosi LSC </t>
  </si>
  <si>
    <t>Kertvárosi Műv. Egyesület</t>
  </si>
  <si>
    <t>Képzőművészeti Támog. Alapítvány</t>
  </si>
  <si>
    <t>Kéz a Kézben Alapítvány</t>
  </si>
  <si>
    <t>Kincskereső Alapítvány</t>
  </si>
  <si>
    <t>Kisebbségekért Alapítvány</t>
  </si>
  <si>
    <t>Kispáli Ifjúsági Egyesület</t>
  </si>
  <si>
    <t>Kollázs Kult.Egyesület</t>
  </si>
  <si>
    <t>KISZÖV Táncegyüttes</t>
  </si>
  <si>
    <t xml:space="preserve">Koraszülöttmentő Alapítvány </t>
  </si>
  <si>
    <t>Kölcsey DSE</t>
  </si>
  <si>
    <t>Lakhatásért Közalapítvány</t>
  </si>
  <si>
    <t>Landorhegyi LSC</t>
  </si>
  <si>
    <t>Látásfogyatékosok Zalaegerszegi Kistérségi Egyesülete</t>
  </si>
  <si>
    <t>LAUF-B Teke Klub</t>
  </si>
  <si>
    <t>Magyar Bélyeggyűjt. Szöv.</t>
  </si>
  <si>
    <t>Magyar Hazaszer. Tábor Egyesület</t>
  </si>
  <si>
    <t>Magyar Irószövetség</t>
  </si>
  <si>
    <t xml:space="preserve">Magyar Kosárlabdázók Országos Szövetsége </t>
  </si>
  <si>
    <t>Magyar Olajipari Múzeum Alapítvány</t>
  </si>
  <si>
    <t>Magyar Polgári Védelmi Szöv. Z.M. Szervezete</t>
  </si>
  <si>
    <t>Magyar Szervátültetettek Egyesülete</t>
  </si>
  <si>
    <t>Magyar Tartalékosok Szövetsége</t>
  </si>
  <si>
    <t>Magyar Vöröskereszt ZM. Szervezete</t>
  </si>
  <si>
    <t>Magyarucca Egyesület</t>
  </si>
  <si>
    <t>Magyar Máltai Szeretetszolgálat</t>
  </si>
  <si>
    <t>Mandulavirág Ref. Gond.</t>
  </si>
  <si>
    <t>Mária Magdolna Plébánia</t>
  </si>
  <si>
    <t>Maxima Életmód Klub</t>
  </si>
  <si>
    <t>Mindszenty Alapítvány</t>
  </si>
  <si>
    <t>Mindszenty Általános Iskola, Gimnázium</t>
  </si>
  <si>
    <t>Mindszenty DSE</t>
  </si>
  <si>
    <t>Mozgássérültek és Fogy. Élők Egyesülete</t>
  </si>
  <si>
    <t>Mozgássérültek Zm. Egyesülete</t>
  </si>
  <si>
    <t>Művészetek Háza</t>
  </si>
  <si>
    <t xml:space="preserve">Nagycsaládosok Egyesülete </t>
  </si>
  <si>
    <t>Napsugár Alapítvány</t>
  </si>
  <si>
    <t>Neszele LSC</t>
  </si>
  <si>
    <t>Nemzetközi Szent György Lovagrend</t>
  </si>
  <si>
    <t>Nemzetőr Egyesület. Orsz. Szövetsége</t>
  </si>
  <si>
    <t xml:space="preserve">Neszele LSC </t>
  </si>
  <si>
    <t>Notre Dame Női Kanonok- és Tanítórend</t>
  </si>
  <si>
    <t>Nyitott Szív Egyesület</t>
  </si>
  <si>
    <t>Nyugdíjas Pedagógus Egyesülete</t>
  </si>
  <si>
    <t>Ola Police LSC</t>
  </si>
  <si>
    <t>Olai Polgárőr Egyesület</t>
  </si>
  <si>
    <t>Országos Mentőszolg.Alapítvány</t>
  </si>
  <si>
    <t>Őrségi Kitelepítéseket Kutató Egyesület</t>
  </si>
  <si>
    <t>Összefogás Botfáért Egyesület</t>
  </si>
  <si>
    <t>Összefogás Egyesület Pózva</t>
  </si>
  <si>
    <t xml:space="preserve">Összefogás Botfáért Egyesület </t>
  </si>
  <si>
    <t>Összefogás Levente Lépteiért Alapítvány</t>
  </si>
  <si>
    <t>PA-MED BT.</t>
  </si>
  <si>
    <t>Pannon Írók Társasága</t>
  </si>
  <si>
    <t>Pancake Bistro</t>
  </si>
  <si>
    <t>Paradent Eü. Kft</t>
  </si>
  <si>
    <t xml:space="preserve">Pannon Írók Társasága </t>
  </si>
  <si>
    <t>Páterdombi LSC</t>
  </si>
  <si>
    <t>Páterdombi Diáksport Egyesület</t>
  </si>
  <si>
    <t>Páterdombi Kulturális Egyesület</t>
  </si>
  <si>
    <t>PERSZE</t>
  </si>
  <si>
    <t>PLATÁN-DENT BT.</t>
  </si>
  <si>
    <t xml:space="preserve">Páterdombi LSC </t>
  </si>
  <si>
    <t>Police - Ola LSK KE</t>
  </si>
  <si>
    <t>PoleCats Rúdtánc Egyes.</t>
  </si>
  <si>
    <t>Polgári Lövészegylet</t>
  </si>
  <si>
    <t>Pózva Városrészért Alapítvány</t>
  </si>
  <si>
    <t>Polgárőr Egyesületek Szövetsége</t>
  </si>
  <si>
    <t>Páterdombi DSE összesen</t>
  </si>
  <si>
    <t xml:space="preserve">Pózva Városrészért Alapítvány </t>
  </si>
  <si>
    <t>Press Dance Tánccsoport Egyesület</t>
  </si>
  <si>
    <t>Pózvai Polgárőr Egyesület</t>
  </si>
  <si>
    <t>PREVENTÍV-DENT BT.</t>
  </si>
  <si>
    <t>Pro Equus Lovas Klub</t>
  </si>
  <si>
    <t>Pro Minorite Alapítvány</t>
  </si>
  <si>
    <t>Remény Gyermekei</t>
  </si>
  <si>
    <t>Református Egyház</t>
  </si>
  <si>
    <t>Rendért Zalai Közbiztonsági Egyesület</t>
  </si>
  <si>
    <t>Red Hot Run</t>
  </si>
  <si>
    <t xml:space="preserve">Rendért Zalai Közbiztonsági Egyesület </t>
  </si>
  <si>
    <t>Ságodért Alapítvány</t>
  </si>
  <si>
    <t>Rippl-Rónai Múzeum</t>
  </si>
  <si>
    <t xml:space="preserve">Ságodért Alapítvány </t>
  </si>
  <si>
    <t>Savaria Univer. Alap.</t>
  </si>
  <si>
    <t>Siketek Zm. Szervezete</t>
  </si>
  <si>
    <t>Sólyom Íjász Egyesület</t>
  </si>
  <si>
    <t>Ságodi LSC</t>
  </si>
  <si>
    <t>Söjtör és térsége Méhészeinek Egyesülete</t>
  </si>
  <si>
    <t>Száműzött Bíboros Hercegprímás Eml.</t>
  </si>
  <si>
    <t>Szent Család Óvoda</t>
  </si>
  <si>
    <t>Szentgyörgyi Albert DSE</t>
  </si>
  <si>
    <t>Sped Kötélugró Klub</t>
  </si>
  <si>
    <t>Szociális és Gyermekjóléti Társulás</t>
  </si>
  <si>
    <t>Szűz Mária Plébánia</t>
  </si>
  <si>
    <t>Részösszeg:</t>
  </si>
  <si>
    <t>Társadalmi Egyesületek ZM. Szövetsége</t>
  </si>
  <si>
    <t>Területi Rádió Klub</t>
  </si>
  <si>
    <t>TESZ ZM. Szöv.</t>
  </si>
  <si>
    <t>Tipegő Zalaegerszegi Bölcsődei Alapítvány</t>
  </si>
  <si>
    <t>Tiszta Forrás</t>
  </si>
  <si>
    <t>Tiszta lap Környezetvédelmi Egyesület</t>
  </si>
  <si>
    <t>TIT Egyesület</t>
  </si>
  <si>
    <t>Zeg. Tollaslabda Egyes.</t>
  </si>
  <si>
    <t>Történelmi Vitézi Rend Egyesület</t>
  </si>
  <si>
    <t>Ultiliga Kártya Klub</t>
  </si>
  <si>
    <t>Válicka Citera Barátok Egyesülete</t>
  </si>
  <si>
    <t xml:space="preserve">Válicka Citera Barátok Egyesülete </t>
  </si>
  <si>
    <t>Városi Modellező Klub</t>
  </si>
  <si>
    <t>Vállalkozók és Munkáltatók Országos Szövetsége</t>
  </si>
  <si>
    <t xml:space="preserve">Városi Modellező Klub </t>
  </si>
  <si>
    <t>Városi Vegyeskar Egyesület</t>
  </si>
  <si>
    <t>Városi Szabadidő Sportszövetség</t>
  </si>
  <si>
    <t>VEGA Csillagászati Egyesület</t>
  </si>
  <si>
    <t xml:space="preserve">Városi Vegyeskar Egyesület </t>
  </si>
  <si>
    <t>Vírusos Májbetegek Egyesülete</t>
  </si>
  <si>
    <t>Vesebetegek Zala megyei Egyesülete</t>
  </si>
  <si>
    <t>Vitrin Egyesület</t>
  </si>
  <si>
    <t>Vitézek Történelmi Rendje Egyesület</t>
  </si>
  <si>
    <t>Vorhota LSC</t>
  </si>
  <si>
    <t>WBPT Sportegyesület</t>
  </si>
  <si>
    <t>Y-10 Postagalamb Egyesület</t>
  </si>
  <si>
    <t>Z. Becsali - Tungsram LSE</t>
  </si>
  <si>
    <t xml:space="preserve">Z. Becsali - Tungsram LSE </t>
  </si>
  <si>
    <t>Zala Budo Sportegyesület</t>
  </si>
  <si>
    <t>Zala Kaland Egyesület</t>
  </si>
  <si>
    <t>Zala Megyei Diáksport Szövetség</t>
  </si>
  <si>
    <t>Zala Megyei Katsztrófavédelmi, Tűzoltó és Polgári Védelmi Nyugdíjasok Egyesülete</t>
  </si>
  <si>
    <t>Zalaegerszegi Autósport</t>
  </si>
  <si>
    <t>Zala Megyei Katasztrófavédelmi Igazgatóság</t>
  </si>
  <si>
    <t>Zala Megyei Katasztrófavédelmi Igazgatóság összesen:</t>
  </si>
  <si>
    <t xml:space="preserve">Zala Megyei Népművészeti Egyesület </t>
  </si>
  <si>
    <t>Zala Megyei Vadásztársaság</t>
  </si>
  <si>
    <t>Zala Megyei Levéltár</t>
  </si>
  <si>
    <t>Zala Megyei Népművészeti Egyesület</t>
  </si>
  <si>
    <t>Zala Múltja Egyesület</t>
  </si>
  <si>
    <t>Zalaegerszegi Aszfaltszaggató SE</t>
  </si>
  <si>
    <t>Zalaegerszegi Vadászegyesület</t>
  </si>
  <si>
    <t>Zalaegerszegi Szakképzési Centrum</t>
  </si>
  <si>
    <t>Zalai Táncegyüttes</t>
  </si>
  <si>
    <t>Zm. Magyar és Kínai Harcművészeti SE.</t>
  </si>
  <si>
    <t>ZM. Sportszövetségek Egyesülete</t>
  </si>
  <si>
    <t>Zalaegerszeg Felsőfokú Oktatásáért Közalapítvány</t>
  </si>
  <si>
    <t>Zalaegerszeg Jégsportjáért Alapítvány</t>
  </si>
  <si>
    <t>Zalaegerszeg Turizmusáért Egyesület</t>
  </si>
  <si>
    <t>Zalaegerszegi Ált. és Érsebészeti Alapítvány</t>
  </si>
  <si>
    <t>Zalaegerszegi Atlétikai Club</t>
  </si>
  <si>
    <t xml:space="preserve">Zalaegerszegi Atlétikai Club </t>
  </si>
  <si>
    <t>Zalaegerszegi Belvárosi LSC</t>
  </si>
  <si>
    <t xml:space="preserve">Zalaegerszegi Belvárosi LSC </t>
  </si>
  <si>
    <t>Zalaegerszegi Birkózó SE</t>
  </si>
  <si>
    <t xml:space="preserve">Zalaegerszegi Birkózó SE </t>
  </si>
  <si>
    <t>Zalaegerszegi Box Klub</t>
  </si>
  <si>
    <t>Zeg. Darts Egyesület</t>
  </si>
  <si>
    <t>Zalaegerszegi Diabetes Egyesület</t>
  </si>
  <si>
    <t>Zalaegerszeg, Deák tér 3-5. társasház</t>
  </si>
  <si>
    <t>Zalaegerszegi Egyetemisták Egyesülete</t>
  </si>
  <si>
    <t>Zalaegerszegi Fiatalok Egyesülete</t>
  </si>
  <si>
    <t>Zalaegerszegi Gasztrokulturális Egyesület</t>
  </si>
  <si>
    <t>Zalaegerszegi Hagyományápoló Kertbarát és Kulturális Egyesület</t>
  </si>
  <si>
    <t>Zalaegerszegi Hastánc Egyesület</t>
  </si>
  <si>
    <t>Zalaegerszegi Honvéd  Klub</t>
  </si>
  <si>
    <t xml:space="preserve">Zalaegerszegi Judo Sportegyesület </t>
  </si>
  <si>
    <t>Zalaegerszegi Judo Sportegyesület</t>
  </si>
  <si>
    <t>Zalaegerszegi Kerékpáros SE</t>
  </si>
  <si>
    <t>Zalaegerszegi Különleges Mentők</t>
  </si>
  <si>
    <t>Zalaegerszegi Kertbarát Kör</t>
  </si>
  <si>
    <t>Zalaegerszegi Parkinson Egyesület</t>
  </si>
  <si>
    <t>Zalaegerszegi Polgárőr Egyesület</t>
  </si>
  <si>
    <t>Zalaegerszegi Szív- és Érbeteg Egyesület</t>
  </si>
  <si>
    <t xml:space="preserve">Zalaegerszegi Tájékozódási Futó Club </t>
  </si>
  <si>
    <t>Zalaegerszegi Szimfonikus Zenekar Egyesület</t>
  </si>
  <si>
    <t>Zeg. Football USC</t>
  </si>
  <si>
    <t>Zeg. Shotokan Karate Egyesület</t>
  </si>
  <si>
    <t>Zalaegerszegi Tájékozódási Futó Club</t>
  </si>
  <si>
    <t>ZTE. Football Baráti Kör</t>
  </si>
  <si>
    <t>Dr. Zsiga Erzsébet fogorvos</t>
  </si>
  <si>
    <t>Zalaegerszeg Teke Klub</t>
  </si>
  <si>
    <t>Zalaegerszeg Kulturájáért Közalapítvány</t>
  </si>
  <si>
    <t>Zalaegerszegi Triatlon Klub</t>
  </si>
  <si>
    <t>Zalaegerszegi Thai Box SE</t>
  </si>
  <si>
    <t xml:space="preserve">Zalaegerszegi Triatlon Klub </t>
  </si>
  <si>
    <t>Zalaegerszegi Városvédő Egyesület</t>
  </si>
  <si>
    <t>Zalaegerszegi Vívó Egylet</t>
  </si>
  <si>
    <t xml:space="preserve">Zalaegerszegi Vívó Egylet </t>
  </si>
  <si>
    <t>Zalaegersz. Végzett Közgazd. Egy.</t>
  </si>
  <si>
    <t>Autista Sérültekért Alapítvány</t>
  </si>
  <si>
    <t>Zalai Bűnmegelőzési Klub</t>
  </si>
  <si>
    <t>Zalai Edzőkért Egyesület</t>
  </si>
  <si>
    <t>Zalai Építők Móricz Zs. Műv.Egyesület</t>
  </si>
  <si>
    <t>Zalaegerszeg-Marosvásárhely Baráti Társaság</t>
  </si>
  <si>
    <t>Zalai 47. Honvédalj</t>
  </si>
  <si>
    <t>Zalai Harangláb Egyesület</t>
  </si>
  <si>
    <t>Zalai Civil Életért Közhasznú Egyesület</t>
  </si>
  <si>
    <t>Zalai Magyar Nemzeti Szövetség</t>
  </si>
  <si>
    <t xml:space="preserve">Zalai Magyar Nemzeti Szövetség </t>
  </si>
  <si>
    <t>Zalai Mentálhigiénés Egyesület</t>
  </si>
  <si>
    <t>Zalai Mentésügyi Alapítvány</t>
  </si>
  <si>
    <t>Zalai Nyitott Szív Egyesület</t>
  </si>
  <si>
    <t>Zalai Polgári Körök Egyesület</t>
  </si>
  <si>
    <t>Zalai Népfőiskolai Egyes.</t>
  </si>
  <si>
    <t>Zalai Kutyabarátok Egyesülete</t>
  </si>
  <si>
    <t>Játékmackó Pedagógiai Alapítvány</t>
  </si>
  <si>
    <t>Zala Zöldje Mura Árja Egyesület</t>
  </si>
  <si>
    <t>Zalai Waldorf Egyesület</t>
  </si>
  <si>
    <t>Zárda utcai Időskoruak Alapítvány</t>
  </si>
  <si>
    <t>ZEUS SE</t>
  </si>
  <si>
    <t>Zrinyi Gimnáziumért Alapítvány</t>
  </si>
  <si>
    <t>Zöld Irány Egyesület</t>
  </si>
  <si>
    <t>Zsidó Hitközség</t>
  </si>
  <si>
    <t>ZTE Baráti Kör</t>
  </si>
  <si>
    <t>ZAZEE</t>
  </si>
  <si>
    <t>ZTE Hagyományőrző Egyesület</t>
  </si>
  <si>
    <t>ZTE Súlyemelő Klub</t>
  </si>
  <si>
    <t>ZTE Röplabda Klub</t>
  </si>
  <si>
    <t>ZTE Sportlövész Klub</t>
  </si>
  <si>
    <t>ZTE Tenisz Klub</t>
  </si>
  <si>
    <t>ZTE ZÁÉV Teke Klub</t>
  </si>
  <si>
    <t>ZTE Ulti Szakosztály</t>
  </si>
  <si>
    <t>Zsigmond Winkler DSE</t>
  </si>
  <si>
    <t>Zsupánek Miklós /Terra Étterem/</t>
  </si>
  <si>
    <t>Civil szervezetek, egyesületek, alapítványok, önkormányzatok és egyéb szervezetek összesen:</t>
  </si>
  <si>
    <t>Gazdasági társaságok:</t>
  </si>
  <si>
    <t>DEKO Kft.</t>
  </si>
  <si>
    <t>Implant Dental Hungary</t>
  </si>
  <si>
    <t>Kaszás és Társa Kft.</t>
  </si>
  <si>
    <t>Lartis Kft.</t>
  </si>
  <si>
    <t>TRADENT-MED BT.</t>
  </si>
  <si>
    <t>VÍZÖNTŐ KFT.</t>
  </si>
  <si>
    <t>Zalaegerszegi Televízió és Rádió Kft</t>
  </si>
  <si>
    <t xml:space="preserve">Zala-Lap Könyv- és Lapkiadó Kft </t>
  </si>
  <si>
    <t>- kártérítés bevételei</t>
  </si>
  <si>
    <t xml:space="preserve"> - Zalaegerszegi Tourinform Iroda felújítása</t>
  </si>
  <si>
    <t xml:space="preserve"> - "Zöld busz mintaprojekt"</t>
  </si>
  <si>
    <t xml:space="preserve">Összesen </t>
  </si>
  <si>
    <t>Egyesített Bölcsődék összesen</t>
  </si>
  <si>
    <t xml:space="preserve">Göcsej Múzeum </t>
  </si>
  <si>
    <t>Zalaegerszegi Landorhegyi Óvoda összesen</t>
  </si>
  <si>
    <t>ZMJV Ukrán Nemzetiségi Önkormányzata</t>
  </si>
  <si>
    <t>MJV Szövetsége</t>
  </si>
  <si>
    <t>ZMJV Roma Nemzetiségi Önkormányzata</t>
  </si>
  <si>
    <t>Zeg. Tankerületi Központ összesen</t>
  </si>
  <si>
    <t>Alapítvány a Bazitai Óvodás.</t>
  </si>
  <si>
    <t>Amerikai Futball</t>
  </si>
  <si>
    <t xml:space="preserve">Andráshidai LSC </t>
  </si>
  <si>
    <t>Autentika Alapítvány</t>
  </si>
  <si>
    <t>Bazitai Polgárőr Egyesület</t>
  </si>
  <si>
    <t>Civil Állatvédők Zalai Egyesülete</t>
  </si>
  <si>
    <t xml:space="preserve">Csácsbozsok-Nemesapáti SE </t>
  </si>
  <si>
    <t xml:space="preserve">Csontritkulásos Betegek Egyesülete </t>
  </si>
  <si>
    <t>Családfesztivál Alapítvány</t>
  </si>
  <si>
    <t>Családfesztivál Alapítvány összesen</t>
  </si>
  <si>
    <t>Csány SZKI Közhasznú Alapítvány</t>
  </si>
  <si>
    <t>Cseperedő  Bölcsődei Alapítvány</t>
  </si>
  <si>
    <t>Csuti SK</t>
  </si>
  <si>
    <t xml:space="preserve">Egerszegi Fúvószene Alapítvány </t>
  </si>
  <si>
    <t>Eötvös József Alap</t>
  </si>
  <si>
    <t xml:space="preserve">Gála Társastáncklub Egyesület </t>
  </si>
  <si>
    <t>Göcsej Alkoholmentes Klub összesen</t>
  </si>
  <si>
    <t xml:space="preserve">Lakhatásért Közalapítvány </t>
  </si>
  <si>
    <t>Közleked. Tud. Egy.</t>
  </si>
  <si>
    <t xml:space="preserve">Magyar Vöröskereszt ZM. Szervezete </t>
  </si>
  <si>
    <t>Mindszenty DSE összesen</t>
  </si>
  <si>
    <t>Muravidék Magyar Baráti Kör</t>
  </si>
  <si>
    <t>NIVODENT BT.</t>
  </si>
  <si>
    <t xml:space="preserve">Összefogás a Nevelőcs. Kh. Egyesület. </t>
  </si>
  <si>
    <t>Magyar Politikai Foglyok Szövetsége</t>
  </si>
  <si>
    <t>Paradicsom Bt.</t>
  </si>
  <si>
    <t xml:space="preserve">Rákóczi Szövetség </t>
  </si>
  <si>
    <t>Royal Dance</t>
  </si>
  <si>
    <t>Zala Megyei 56-os hagyományőrző Egyesület</t>
  </si>
  <si>
    <t>Városi Szabadidősport Szövetség</t>
  </si>
  <si>
    <t xml:space="preserve">Zalaegerszeg Felsőfokú Oktatásáért Közalapítvány </t>
  </si>
  <si>
    <t xml:space="preserve">Zalaegerszegi Egyetemisták Egyesülete </t>
  </si>
  <si>
    <t xml:space="preserve">Zalaegerszeg Teke Klub </t>
  </si>
  <si>
    <t>Zalai Építők Móricz Zs. Műv.Egyesület összesen</t>
  </si>
  <si>
    <t>ZETE 1920 Hagyományőrző Egyesület</t>
  </si>
  <si>
    <t>ZM. Rendőrfőkapitányság</t>
  </si>
  <si>
    <t xml:space="preserve">ZTE Súlyemelő Klub </t>
  </si>
  <si>
    <t>VOLÁNBUSZ Zrt.</t>
  </si>
  <si>
    <t>Zalaegerszegi Létesítményfenntartó Kft.</t>
  </si>
  <si>
    <t>Zalaegerszegi Rendezvényszervező Kft.</t>
  </si>
  <si>
    <t>Zalaegerszegi Városfejlesztő Zrt.</t>
  </si>
  <si>
    <t>17.</t>
  </si>
  <si>
    <t>Állomány 2020. december 31-én</t>
  </si>
  <si>
    <t>Egyéb működési célú kiadások, tartalékok</t>
  </si>
  <si>
    <t>egyéb  maradvány</t>
  </si>
  <si>
    <t>2.) Felhalmozási bevételek</t>
  </si>
  <si>
    <t>3.) Felhalmozási célú átvett pénzeszközök</t>
  </si>
  <si>
    <t>4.) Fejlesztéshez működési jellegű bevétel (HD, áfa visszaigénylés)</t>
  </si>
  <si>
    <t>5.) Hitel felvétel</t>
  </si>
  <si>
    <t>6.) Előző év költségvetési maradványának igénybevétele</t>
  </si>
  <si>
    <t>7.) Forgatási célú értékpapír beváltás</t>
  </si>
  <si>
    <t xml:space="preserve">        - adott előleghez kapcsolódó előzetesen felszámított  levonható áfa állományának évközi változása</t>
  </si>
  <si>
    <t>Kalor Zala Energiaszolg. Kft.</t>
  </si>
  <si>
    <t>2021. évi  eredeti előirányzat</t>
  </si>
  <si>
    <t>2021. évi  módosított előirányzat</t>
  </si>
  <si>
    <t>2021. évi eredeti előirányzat</t>
  </si>
  <si>
    <t>2021. évi módosított előirányzat</t>
  </si>
  <si>
    <t>B74</t>
  </si>
  <si>
    <t>B75</t>
  </si>
  <si>
    <t>Mutató</t>
  </si>
  <si>
    <t>2021. évi eredeti ei.</t>
  </si>
  <si>
    <t>2021. évi módosított ei.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</si>
  <si>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</si>
  <si>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</si>
  <si>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</si>
  <si>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</si>
  <si>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</si>
  <si>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</si>
  <si>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</si>
  <si>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</si>
  <si>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</si>
  <si>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</si>
  <si>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</si>
  <si>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</si>
  <si>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</si>
  <si>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</si>
  <si>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</si>
  <si>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Pedagógus II. kategóriába sorolt óvodapedagógusok kiegészítő támogatása, akik a minősítés 2021. jan-1-jei átsorolással szerezték meg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</si>
  <si>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</si>
  <si>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</si>
  <si>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1.2.7 Diabétesz ellátási pótlék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</si>
  <si>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</si>
  <si>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</si>
  <si>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</si>
  <si>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</si>
  <si>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</si>
  <si>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</si>
  <si>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</si>
  <si>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</si>
  <si>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</si>
  <si>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</si>
  <si>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</si>
  <si>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 Bölcsőde, mini bölcsőde támogatása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</si>
  <si>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</si>
  <si>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</si>
  <si>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</si>
  <si>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</si>
  <si>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 A települési önk. által biztosított egyes szociális szakosított ellátások, valamint a gyermekek átmeneti gondozásával kapcsolatos feladatok támogatása</t>
  </si>
  <si>
    <t>1.3.4.1 Bértámogatása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</si>
  <si>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</si>
  <si>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</si>
  <si>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</si>
  <si>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</si>
  <si>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</si>
  <si>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</si>
  <si>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1.5.1. Megyei jogú városok közművelődési feladatainak támogatása</t>
  </si>
  <si>
    <t xml:space="preserve">1.5.5. Megyei hatókörű városi könyvtár kistelepülési könyvtári célú kiegészítő támogatása </t>
  </si>
  <si>
    <t>3. melléklet: Helyi önkormányzatok  kiegészítő támogatásai</t>
  </si>
  <si>
    <t>2. 2.22 Szociális ágazati összevont pótlék és egészségügyi kiegészítő pótlék</t>
  </si>
  <si>
    <t>2.2.3. Óvodai és iskolai szociális segítő tevékenység támogatása</t>
  </si>
  <si>
    <t>2.3.2.1. Megyei hatókörű városi múzeumok feladatainak támogatása ( Göcseji Múzeum)</t>
  </si>
  <si>
    <t xml:space="preserve">2.3.2.2. Megyei hatáskörű városi könyvtárak feladatainak támogatása ( (Deák Ferenc Megyei és Városi  Könyvtár) </t>
  </si>
  <si>
    <t>2.3.2.4. Könyvtári célú érdekeltségnövelő támogatás</t>
  </si>
  <si>
    <t>3.1. Vis maior támogatás</t>
  </si>
  <si>
    <t>Elszámolásból származó bevétel</t>
  </si>
  <si>
    <t>Önkormányzati feladatellátást szolgáló fejlesztése</t>
  </si>
  <si>
    <t>Önkormányzati étkeztetések fejlesztése</t>
  </si>
  <si>
    <t>Kormányzati támogatás (HIPA ellentételezés)</t>
  </si>
  <si>
    <t xml:space="preserve">2021. évi </t>
  </si>
  <si>
    <t>Teljesítés összege</t>
  </si>
  <si>
    <t>2021. évi  teljesítés</t>
  </si>
  <si>
    <t xml:space="preserve"> - Mihály deák szobor Göcseji Múzeum előtt</t>
  </si>
  <si>
    <t>082030 Művészeti tevékenységek</t>
  </si>
  <si>
    <t xml:space="preserve"> - Térzenei koncertek EMT-TE-B-A-21-0515</t>
  </si>
  <si>
    <t xml:space="preserve"> - Zalaegerszegi amatőr kórusok és gyeremekkórus találkozó támogatása EMT-TE-B-A-21-0516</t>
  </si>
  <si>
    <t xml:space="preserve"> - István a király-ünnepi megemlékezés EMT-TE-B-A-21-0523</t>
  </si>
  <si>
    <t xml:space="preserve"> - R&amp;J szinergiái - Egy történet száz alakban EMT-TE-B-A-21-0517</t>
  </si>
  <si>
    <t>016040 Nemzetpolitikai tevékenység igazgatása és támogatása</t>
  </si>
  <si>
    <t xml:space="preserve">  -   Székelykapu felállítása</t>
  </si>
  <si>
    <t xml:space="preserve"> - kulturális intézményekben béremelés finanszírozása</t>
  </si>
  <si>
    <t xml:space="preserve"> - koronavírus járvány által okozott, kulturális ágazatot érintő károk enyhítése</t>
  </si>
  <si>
    <t xml:space="preserve"> - Zalaegerszegi Rendezvényszervező Kft. működési támogatás elszámolásából származó visszafizetés</t>
  </si>
  <si>
    <t xml:space="preserve">018030 Támogatási célú finanszírozási műveletek </t>
  </si>
  <si>
    <t xml:space="preserve"> - Idősek Otthona férőhely megváltás</t>
  </si>
  <si>
    <t xml:space="preserve"> - helyi építészeti értékek  védelme</t>
  </si>
  <si>
    <t xml:space="preserve"> - Széna tér zártkerti fejlesztése</t>
  </si>
  <si>
    <t xml:space="preserve"> - Cédrus u.felújításához lakossági befizetés</t>
  </si>
  <si>
    <t>155443</t>
  </si>
  <si>
    <t xml:space="preserve"> - ZALAVÍZ Zrt. nem vÍziközmű után fizetendő bérleti díj</t>
  </si>
  <si>
    <t xml:space="preserve"> -  szennyvíz vagyon használati díja és Áfa visszaig.</t>
  </si>
  <si>
    <t xml:space="preserve"> - ivóvíz  vagyon használati díja és  Áfa visszaig.+ KIEFO</t>
  </si>
  <si>
    <t xml:space="preserve"> -  Hotelfejlesztés engedélyes és kiviteli terveinek elkészítéséhez támogatás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</si>
  <si>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</si>
  <si>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-TOP-7.1.1-16-H-ESZA-2019-01185 Interaktív történelmi séták Zalaegerszegen</t>
  </si>
  <si>
    <t xml:space="preserve"> - TOP-6.3.2-15-ZL1-2020-00004 "A Gébárti-tó és környékének rekreációs, szabadidős használatát elősegítő infrastruktúra kialakítása II. ütem "</t>
  </si>
  <si>
    <t xml:space="preserve"> - TOP-6.4.1-15-ZL1-2020-00002 Fenntartható közlekedésfejlesztési beavatkozások a belváros keleti kapujában (Tesco körforgalom)</t>
  </si>
  <si>
    <t xml:space="preserve"> - TOP-7.1.1-16-H-ERFA-2019-00089 TOP CLLD Art mozi közösségi és rendezvény térré alakítása</t>
  </si>
  <si>
    <t xml:space="preserve"> - Modern Városok Program keretében tervezett közúthálózat és kapcsolódó tereinek fejlesztései</t>
  </si>
  <si>
    <t xml:space="preserve"> - "Infrastrukturális fejlesztések Zalaegerszegen"</t>
  </si>
  <si>
    <t xml:space="preserve"> -Körforgalmi csomópont kialakítása a 76.sz.főút és az északi-déli ipari parki út kereszteződésében projektelem megépítéséhez szükséges megelőlegezett forrás visszafizetése</t>
  </si>
  <si>
    <t xml:space="preserve"> - Északi Ipari park infrastuktúra fejlesztésével összefüggő közműfejlesztések és közműcsatlakozások</t>
  </si>
  <si>
    <t xml:space="preserve"> - Zalaréti Kastély rendezvényközpont felújításának előkészítési munkálatai</t>
  </si>
  <si>
    <t xml:space="preserve"> - TOP-6.1.3 -15-ZL1-2016-00001 Helyi termelői és kézműves piac kialakítása Zalaegerszegen ( nettó)</t>
  </si>
  <si>
    <t xml:space="preserve"> - Tudományos és Technológiai Parkban ingatlanok értékesítése </t>
  </si>
  <si>
    <t xml:space="preserve"> - ZalaZone terület értékesítés</t>
  </si>
  <si>
    <t xml:space="preserve"> - 2020. évi maradvány igénybevétele áthúzódó és új feladatokhoz </t>
  </si>
  <si>
    <t xml:space="preserve"> - Helyi önkormányzatok általános működésének és ágazati feladatainak állami támogatása</t>
  </si>
  <si>
    <t xml:space="preserve"> - Elszámolásból származó bevétel</t>
  </si>
  <si>
    <t xml:space="preserve"> - Vis maior támogatás</t>
  </si>
  <si>
    <t xml:space="preserve"> - kulturális ágazati bérfejlesztés támogatása</t>
  </si>
  <si>
    <t xml:space="preserve"> - államháztartáson belüli megelőlegezés</t>
  </si>
  <si>
    <t xml:space="preserve"> - dolgozói lakásépítéshez és -vásárláshoz nyújtott kölcsön törlesztése </t>
  </si>
  <si>
    <t xml:space="preserve"> - egyéb szervezetek támogatásából visszafizetés </t>
  </si>
  <si>
    <t xml:space="preserve"> - 2019. évi Aquapark jótékonysági nap bevételéből támogatás visszafizetése</t>
  </si>
  <si>
    <t xml:space="preserve"> - Nemzetközi Vadászati és Természeti Kiállítás</t>
  </si>
  <si>
    <t xml:space="preserve"> - településrészi önkormányzatok</t>
  </si>
  <si>
    <t xml:space="preserve"> - bírtokvédelmi költség megelőlegezés</t>
  </si>
  <si>
    <t xml:space="preserve"> - talált tárgyak felértékeltetése</t>
  </si>
  <si>
    <t>2020. évről áthúzódó feladat</t>
  </si>
  <si>
    <t xml:space="preserve"> - angol nyelvű óvodai csoport dolgozói részére angol nyelvi felkészítő támogatása</t>
  </si>
  <si>
    <t xml:space="preserve"> - Pedagógus napi rendezvény szervezése</t>
  </si>
  <si>
    <t xml:space="preserve"> - folk hétvége</t>
  </si>
  <si>
    <t>- 11 éves sajtófotó kiállítás és album</t>
  </si>
  <si>
    <t xml:space="preserve"> - Kórusfesztivál</t>
  </si>
  <si>
    <t xml:space="preserve"> -  R&amp;J szinergiái - Egy történet száz alakban EMT-TE-B-A-21-0517</t>
  </si>
  <si>
    <t xml:space="preserve"> - Zöld Irány Egyesület támogatása</t>
  </si>
  <si>
    <t xml:space="preserve"> - Zala Megyei Diáksport Szövetség támogatása</t>
  </si>
  <si>
    <t>"Nemzeti Ovi-Sport Program" című pályázaton való részvétel (Bazitai és Ságodi  tagóvodák) önrész és előkészítő munkák</t>
  </si>
  <si>
    <t>Ságodi Óvoda fejlesztésére</t>
  </si>
  <si>
    <t>Mikes utcai Óvoda fejlesztése</t>
  </si>
  <si>
    <t xml:space="preserve">Landorhegyi Sportiskolai Általános Iskola eszközfejlesztés: </t>
  </si>
  <si>
    <t>1./2./7.</t>
  </si>
  <si>
    <t xml:space="preserve">Petőfi S. Iskola lámpatestek cseréje </t>
  </si>
  <si>
    <t>1/.2./8.</t>
  </si>
  <si>
    <t>Dózsa C+tornaterem szennyvíz rákötéséhez kapcsolódó helyreállítási munkák</t>
  </si>
  <si>
    <t>Városi Hangverseny és Kiállító Terem színpad felújítás, megerősítés</t>
  </si>
  <si>
    <t>VMK tetőszigetelés beázás miatt</t>
  </si>
  <si>
    <t>Ady mozi épület ivóvíz gerincvezeték rekonstrukciós munkái</t>
  </si>
  <si>
    <t>2./4</t>
  </si>
  <si>
    <t>Zala Megyei Népművészeti  Egyesület felhalmozási célú támogatás</t>
  </si>
  <si>
    <t>2./5</t>
  </si>
  <si>
    <t>Mihály deák szobor Göcseji Múzeum előtt</t>
  </si>
  <si>
    <t>Székelykapu felállítása</t>
  </si>
  <si>
    <t>2./7.</t>
  </si>
  <si>
    <t>Erdődy család emléktábla</t>
  </si>
  <si>
    <t>2./8.</t>
  </si>
  <si>
    <t>Art moziban nézőtéri székek beszerzése</t>
  </si>
  <si>
    <t>2./9.</t>
  </si>
  <si>
    <t>Kézművesek Háza tető felújítás</t>
  </si>
  <si>
    <t>2./10.</t>
  </si>
  <si>
    <t>Mihály deák szobor telepítésének járulékos munkái</t>
  </si>
  <si>
    <t>3./2.</t>
  </si>
  <si>
    <t>Idősek Otthona épületének fejlesztése</t>
  </si>
  <si>
    <t>3./3.</t>
  </si>
  <si>
    <t>Zalaegerszegi Egyesített Bölcsődék önkormányzati étkeztetési fejlesztések pályázati támogatással</t>
  </si>
  <si>
    <t>Ola ucai II.sz.felnőtt háziorvosi rendelő kazáncsere</t>
  </si>
  <si>
    <t>Idősek Otthona szellőzés rekonstrukció</t>
  </si>
  <si>
    <t>MLSZ pálya önrész Neszele és Kaszaháza Ovi-Foci program keretében</t>
  </si>
  <si>
    <t>VSGI raktárak pótlása</t>
  </si>
  <si>
    <t xml:space="preserve"> Iskola utcai grund méretű műfüves sportpálya felújítása</t>
  </si>
  <si>
    <t>4./4.</t>
  </si>
  <si>
    <t>Ostoros munkacsarnok öltöző tetőszigetelés</t>
  </si>
  <si>
    <t>4./5.</t>
  </si>
  <si>
    <t>Tekepályák felújítása</t>
  </si>
  <si>
    <t>4./6.</t>
  </si>
  <si>
    <t xml:space="preserve"> Csácsi multifunkcionális sportpálya befejező munkái</t>
  </si>
  <si>
    <t xml:space="preserve"> - okos zebrák üzemeltetése</t>
  </si>
  <si>
    <t xml:space="preserve"> - Z.M.Rendőrfőkapitányság FORFA épület bontása</t>
  </si>
  <si>
    <t xml:space="preserve">  - Fischer György- Országépítő szobor tisztítása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</si>
  <si>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</si>
  <si>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</si>
  <si>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>Ifjúság utca csapadékvízelvezetés rendezése</t>
  </si>
  <si>
    <t>Fedlapcserék</t>
  </si>
  <si>
    <t>1./5.</t>
  </si>
  <si>
    <t>Idősek Gondozóháza szennyvíz rekonstrukciós munkák</t>
  </si>
  <si>
    <t>Pityke utca közvilágítás</t>
  </si>
  <si>
    <t>Apáczai tér közvilágítás fejlesztés</t>
  </si>
  <si>
    <t>Rozmaring u. északi vége közvilágítás fejlesztése</t>
  </si>
  <si>
    <t>Szenterzsébethegyi közvilágítás fejlesztése</t>
  </si>
  <si>
    <t>Kiseredei úti temető locsoló- és tüzivízvezeték felújítása</t>
  </si>
  <si>
    <t>Göcseji Falumúzeum II. ütem kivitelezéséhez feltáró útvonal</t>
  </si>
  <si>
    <t>Platán sor járdafelújítások Spar melletti szakasz</t>
  </si>
  <si>
    <t>762. sz. út térköves felállósávok felújítása</t>
  </si>
  <si>
    <t>Városi hidak hídfővizsgálatai</t>
  </si>
  <si>
    <t>Zúzalékos utak felújítása</t>
  </si>
  <si>
    <t>Ebergényi úti buszmegálló felújítása</t>
  </si>
  <si>
    <t>Majori u. aszfaltozása I. ütem</t>
  </si>
  <si>
    <t>Járdajavítások infratechnológiával</t>
  </si>
  <si>
    <t xml:space="preserve">Irinyi – Malom utca járda szakasza </t>
  </si>
  <si>
    <t>Petőfi utca járdafelújítás</t>
  </si>
  <si>
    <t>Toldi utca járdafelújítás</t>
  </si>
  <si>
    <t>Szilágyi Erzsébet utca járdafelújítás</t>
  </si>
  <si>
    <t>Ola utca 14-16. előtti járda felújítása</t>
  </si>
  <si>
    <t>Gárdonyi Géza utca járdafelújítás</t>
  </si>
  <si>
    <t>Mikes utca járdafelújítás</t>
  </si>
  <si>
    <t xml:space="preserve">Toposházi u. felújítás </t>
  </si>
  <si>
    <t>Cédrus u. felújítása</t>
  </si>
  <si>
    <t>Hársas utca felújítása IV. ütem</t>
  </si>
  <si>
    <t>Bazitai templom előtti járda</t>
  </si>
  <si>
    <t>Csáfordi u. fekvőrendőr</t>
  </si>
  <si>
    <t>Landorhegyi u. 14. sz. társasház melletti járda és lépcsőfelújítás II. ütem</t>
  </si>
  <si>
    <t>Landorhegyi u. 28. mögötti területen parkoló és járda térköves burkolása</t>
  </si>
  <si>
    <t>Bartók Béla utca – Volán utca postaládák környezetének rendbetétele</t>
  </si>
  <si>
    <t>Gépjármű elkerülő szakasz építése a Rövid – Jánkán</t>
  </si>
  <si>
    <t xml:space="preserve">Stromfeld Aurél u. járdafelújítás </t>
  </si>
  <si>
    <t>Göcseji u. 45. sz. alatti társasház környezetének megújítása</t>
  </si>
  <si>
    <t>Pálóczi Horváth Ádám utca járdafelújítás</t>
  </si>
  <si>
    <t>Hegyalja utca 59-61 járdafelújítás</t>
  </si>
  <si>
    <t>Hegyalja út 69 – 80 közötti lépcsősor felújítása</t>
  </si>
  <si>
    <t xml:space="preserve">Ságodi út járda rehabilitációja I. ütem </t>
  </si>
  <si>
    <t>Domb utca járdafelújítás I. ütem</t>
  </si>
  <si>
    <t>4./51.</t>
  </si>
  <si>
    <t>Szívhegyi u.-Szüret u. csomópont és csapadékvízelvezető rendszer átépítése</t>
  </si>
  <si>
    <t>4./52.</t>
  </si>
  <si>
    <t>Rózsás úti buszöböl felújítása</t>
  </si>
  <si>
    <t>Besenyő utca 1. szám előtt útburkolat aszfaltozásai munkái</t>
  </si>
  <si>
    <t>Platán sor 5. szám előtti járdák felújítása</t>
  </si>
  <si>
    <t>Parkolóépítés parkolómegváltás bevételéből</t>
  </si>
  <si>
    <t>Baráth Ferenc és Honvéd utca járdafelújítási munkák</t>
  </si>
  <si>
    <t>Göcseji út 49. sz. mögötti járda felújítási munkái</t>
  </si>
  <si>
    <t>4./58.</t>
  </si>
  <si>
    <t>Berzsenyi D.u. 13.előtti járdaburkolat felújítási munkái</t>
  </si>
  <si>
    <t>4./59.</t>
  </si>
  <si>
    <t>Platán sor 16. és Gasparich M.u. 13. előtti járdaszakasz felújítási munkái</t>
  </si>
  <si>
    <t>4./60.</t>
  </si>
  <si>
    <t>Cinke Park bevezető szakasz térkövezése</t>
  </si>
  <si>
    <t xml:space="preserve">4./61. </t>
  </si>
  <si>
    <t>Platán sor 19. bevezető járda felújítása</t>
  </si>
  <si>
    <t>4./62.</t>
  </si>
  <si>
    <t>745/95 hrsz-ú kivett közterület járda felújítás pályázati támogatással</t>
  </si>
  <si>
    <t>4./63.</t>
  </si>
  <si>
    <t>Arany János u. 65.,67. beközlekedő járda felújítása</t>
  </si>
  <si>
    <t>4./64.</t>
  </si>
  <si>
    <t>Dombalja utca aszfaltozás I.ütem</t>
  </si>
  <si>
    <t>4./65.</t>
  </si>
  <si>
    <t>Rákóczi F.utca félpályás felújítás</t>
  </si>
  <si>
    <t>4./66.</t>
  </si>
  <si>
    <t>Juhász Gy. és Gasparich u.gázvezeték rekonstrukcióval nem érintett területeinek út- és járdaépítési munkái, valamint szegély építése</t>
  </si>
  <si>
    <t>4./67.</t>
  </si>
  <si>
    <t>Nagy Csarit utca felújítási munkái</t>
  </si>
  <si>
    <t>4./68.</t>
  </si>
  <si>
    <t>Bazita úton autóbusz leszállósziget építése</t>
  </si>
  <si>
    <t>4./69.</t>
  </si>
  <si>
    <t>Botfy utcai járda aszfaltozása</t>
  </si>
  <si>
    <t>4./70.</t>
  </si>
  <si>
    <t>Platán sor 12. bevezető járda felújítása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</si>
  <si>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</si>
  <si>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</si>
  <si>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</si>
  <si>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</si>
  <si>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</si>
  <si>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</si>
  <si>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</si>
  <si>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</si>
  <si>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</si>
  <si>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Játszóterek fejlesztése</t>
  </si>
  <si>
    <t>Udvardy Ignác tér fejlesztés előkészítése</t>
  </si>
  <si>
    <t xml:space="preserve">Kinizsi u. sportpálya kerítésépítés, vagyonvédelem </t>
  </si>
  <si>
    <t>Radnóti óvoda udvari játszóeszköz beszerzés</t>
  </si>
  <si>
    <t>Széna tér játszótér</t>
  </si>
  <si>
    <t>Apáczai tér kosárlabda palánkok felhelyezése</t>
  </si>
  <si>
    <t>Csillagközi Óvoda udvari játszóeszközök fejlesztése</t>
  </si>
  <si>
    <t xml:space="preserve">Nekeresdi játszótér fejlesztése </t>
  </si>
  <si>
    <t>5./13.</t>
  </si>
  <si>
    <t>Vizslapark, Fiatalok című szobor szökőkúttá történő alakítása</t>
  </si>
  <si>
    <t>5./14.</t>
  </si>
  <si>
    <t>Páterdombi kutyafuttató bővítése a Baross G.utcában</t>
  </si>
  <si>
    <t>Játszóterk elkorhadt, balesetveszélyes kerítéseinek cseréje</t>
  </si>
  <si>
    <t>Bóbita játszótér,elemek, kerítés és ütéscsillapító burkolat csere</t>
  </si>
  <si>
    <t>Piac fedett árusítóhelyein található asztalok felújítása</t>
  </si>
  <si>
    <t>9./3.</t>
  </si>
  <si>
    <t>Aquacity Hullám-medence gépház felőli falának statikai megerősítése</t>
  </si>
  <si>
    <t>9./4.</t>
  </si>
  <si>
    <t>Arányos városfejlesztés feladatai</t>
  </si>
  <si>
    <t>9./5.</t>
  </si>
  <si>
    <t>Göcseji úti temető- ideiglenes ravatalozó áthelyezése</t>
  </si>
  <si>
    <t>9./6.</t>
  </si>
  <si>
    <t>Református templom tetőfelújítás támogatása</t>
  </si>
  <si>
    <t>9./7.</t>
  </si>
  <si>
    <t xml:space="preserve"> Botfai temető északi oldali kerítés cseréje</t>
  </si>
  <si>
    <t>Gébárti tó fejlesztési, üzemeltetési, magasabb szintű fenntartási feladatai VÜCS</t>
  </si>
  <si>
    <t>2021. évről áthúzódó feladat</t>
  </si>
  <si>
    <t>2./2.</t>
  </si>
  <si>
    <t>Ivóvízvezeték fejlesztések</t>
  </si>
  <si>
    <t>3.a/1.</t>
  </si>
  <si>
    <t>Perlaki u. járdaépítés</t>
  </si>
  <si>
    <t>Pózva u. útrekonstrukció</t>
  </si>
  <si>
    <t>Táncsics u. gyalogjárda átépítése</t>
  </si>
  <si>
    <t>Liget utca aszfaltozása</t>
  </si>
  <si>
    <t>Ola utca „U” alakú épület mögött új parkolóhelyek kialakítása</t>
  </si>
  <si>
    <t>Eötvös J. Iskola környezetében új parkolóhelyek  kialakítása</t>
  </si>
  <si>
    <t>4./14.</t>
  </si>
  <si>
    <t>Kiscsarit út burkolatfelújítás</t>
  </si>
  <si>
    <t>4./15.</t>
  </si>
  <si>
    <t>Juhász Gyula u. felújítása (aszfaltozás)</t>
  </si>
  <si>
    <t>6./1</t>
  </si>
  <si>
    <t>Iskola köz gáznyomásszabályozó cseréje</t>
  </si>
  <si>
    <t>6./2</t>
  </si>
  <si>
    <t>Morandini köztéri alkotás és téralakítás munkái</t>
  </si>
  <si>
    <t>6./3</t>
  </si>
  <si>
    <t>Németh János emléktábla elhelyezése Kerámia lakóparkban</t>
  </si>
  <si>
    <t>6./4</t>
  </si>
  <si>
    <t>Vizslaparki pavilon hálózatfejlesztés</t>
  </si>
  <si>
    <t>Vásárcsarnok vizesblokk felújítás</t>
  </si>
  <si>
    <t>Andráshidai Közösségi Ház felújítása</t>
  </si>
  <si>
    <t xml:space="preserve">Botfai közösségi ház bejárat és kapu felújítása </t>
  </si>
  <si>
    <t xml:space="preserve">Közösségi Ház fejlesztése Zalabesenyőben </t>
  </si>
  <si>
    <t>Besenyő a 2000-es években Alapítvány részére pe. átadás közösségi ház felújítási munkáira</t>
  </si>
  <si>
    <t>Színház  elektromos többlet teljesítmény</t>
  </si>
  <si>
    <t>9./8.</t>
  </si>
  <si>
    <t>Hatháza közösségi tér fejlesztése</t>
  </si>
  <si>
    <t>Honvédelmi Sportközpont járulékos előkészítő feladatai</t>
  </si>
  <si>
    <t>Önkormányzat tulajdonában lévő mintegy 20 db bérlakás   teljes vagy részleges  felújítása, korszerűsítése  (Lakásalap)</t>
  </si>
  <si>
    <t>Vorhota, közösségi tér és ház fejlesztés</t>
  </si>
  <si>
    <t>10./1./1</t>
  </si>
  <si>
    <t>TOP-6.3.2-15-ZL1-2020-00004 "A Gébárti-tó és környékének rekreációs, szabadidős használatát elősegítő infrastruktúra kialakítása II. ütem "</t>
  </si>
  <si>
    <t>10./1./2</t>
  </si>
  <si>
    <t>TOP-6.4.1-15-ZL1-2020-00002 Fenntartható közlekedésfejlesztési beavatkozások a belváros keleti kapujában (Tesco körforgalom)</t>
  </si>
  <si>
    <t>TOP-6.1.3 -15-ZL1-2016-00001 Helyi termelői és kézműves piac kialakítása Zalaegerszegen ( nettó)</t>
  </si>
  <si>
    <t>TOP-6.1.4-16-ZL1-2017-00003 Helyi termelői és kézműves piac kialakítása Zalaegerszegen - Göcsej Tudásközpont (nettó finansz.)</t>
  </si>
  <si>
    <t xml:space="preserve">TOP-6.5.1-16-ZL1-2017-00001 Liszt F. tagiskola energetikai korszerűsítése </t>
  </si>
  <si>
    <t xml:space="preserve">     -  Keresztury Dezső tér felújítása </t>
  </si>
  <si>
    <t>10./4./1.</t>
  </si>
  <si>
    <t>Északi Ipari park infrastuktúra fejlesztésével összefüggő közműfejlesztések és közműcsatlakozások</t>
  </si>
  <si>
    <t>10./4./2.</t>
  </si>
  <si>
    <t>ZalaZone Tudományos és Innovációs Park</t>
  </si>
  <si>
    <t>10./4./3.</t>
  </si>
  <si>
    <t>Zalaréti Kastély rendezvényközpont felújításának előkészítési munkálatai</t>
  </si>
  <si>
    <t>10./4.a/5</t>
  </si>
  <si>
    <t>10./4.a/6</t>
  </si>
  <si>
    <t>10./4.a/7.</t>
  </si>
  <si>
    <t>Shareplace Interreg Centrál Europe projekt pályázati támogatással</t>
  </si>
  <si>
    <t>Stratégiai előkészítő feladatok</t>
  </si>
  <si>
    <t>Műszaki ellenőri feladatok ellátása</t>
  </si>
  <si>
    <t>10./5.5</t>
  </si>
  <si>
    <t>10./5.6</t>
  </si>
  <si>
    <t>Területvásárlások a TOP 6.1.1-16 Zalaegerszegi logisztikai Központ projekthez és egyéb fejlesztésekhez</t>
  </si>
  <si>
    <t>10./5.7</t>
  </si>
  <si>
    <t xml:space="preserve"> - ingatlaneladáshoz kapcsolódó kiadás</t>
  </si>
  <si>
    <t>Befektetés támogatás  az ECT Hungary Kft. részére  ( telekár  kedvezméy)</t>
  </si>
  <si>
    <t>5 db tisztán elektromos gépjármű beszerzése</t>
  </si>
  <si>
    <t xml:space="preserve"> - 2020. évi állami hozzájárulás elszámolása </t>
  </si>
  <si>
    <t xml:space="preserve"> - 2021. évi állami hozzájárulás előleg visszafizetése </t>
  </si>
  <si>
    <t xml:space="preserve"> - Zalaegerszegi Élménypark Kft. működési támogatása</t>
  </si>
  <si>
    <t xml:space="preserve"> - Regőczi István Alapítvány támogatása</t>
  </si>
  <si>
    <t>"Zalaegerszeg " felirat cseréje</t>
  </si>
  <si>
    <t>ZALAVÍZ Zrt. ázsiós tőkeemelés</t>
  </si>
  <si>
    <t>Zalai Közszolgáltató Nonprofit Kft. tőkeemelés</t>
  </si>
  <si>
    <t>Altatás Biztonságáért Alapítvány támogatása</t>
  </si>
  <si>
    <t xml:space="preserve"> Nemzetközi Vadászati és Természeti Kiállítás</t>
  </si>
  <si>
    <t>1.a/2.</t>
  </si>
  <si>
    <t>Következő év feladatai</t>
  </si>
  <si>
    <t xml:space="preserve">         - városüzemeltetési feladatok</t>
  </si>
  <si>
    <t xml:space="preserve">          -játszóterek fenntartása</t>
  </si>
  <si>
    <t xml:space="preserve">          - köztéri hulladékgyűjtők</t>
  </si>
  <si>
    <t xml:space="preserve">         - temetők fenntartása</t>
  </si>
  <si>
    <t xml:space="preserve">         - új városi honlap készítés</t>
  </si>
  <si>
    <t xml:space="preserve"> - birtokvédelmi ügyek</t>
  </si>
  <si>
    <t xml:space="preserve"> - Múzeumban orgona felújítás támogatása</t>
  </si>
  <si>
    <t xml:space="preserve"> - szakképzési ösztöndíj elszámolásából eredő visszafizetés</t>
  </si>
  <si>
    <t>104031 Gyermekek bölcsődében, minibölcsődében történő ellátása</t>
  </si>
  <si>
    <t xml:space="preserve"> - Sportcsarnok és környéke igénybevétel miatti kiadás elszámolása</t>
  </si>
  <si>
    <t xml:space="preserve"> - Szekeresvölgyi út aszfaltozásához pályázati támogatás</t>
  </si>
  <si>
    <t xml:space="preserve"> - villamosenergia vásárlás elszámolás</t>
  </si>
  <si>
    <t xml:space="preserve"> - egyéb létesítmények működtetéséhez kapcsolódó bevétel</t>
  </si>
  <si>
    <t xml:space="preserve"> - Kárpát-medencei testvér-települési találkozóhoz támogatás</t>
  </si>
  <si>
    <t xml:space="preserve"> - egyéb város-és községgazdálkodás</t>
  </si>
  <si>
    <t xml:space="preserve"> - Nyugat-Pannon Zrt. tőkekivonás</t>
  </si>
  <si>
    <t xml:space="preserve">2021. évben nyújtott támogatás, kedvezmény összege             </t>
  </si>
  <si>
    <t>*Az adókedvezmény tekintetében a 2020. évi adat állt rendelkezésre</t>
  </si>
  <si>
    <t>Zalaegerszegi Televízió  és Rádió Kft.</t>
  </si>
  <si>
    <t>Tulajdoni részesedés aránya 2021. 12.31-én</t>
  </si>
  <si>
    <t>Állomány 2021. december 31-én</t>
  </si>
  <si>
    <t>79,316 %</t>
  </si>
  <si>
    <t>Zalaegerszegi Élménypark Kft.</t>
  </si>
  <si>
    <t xml:space="preserve"> - Hevesi Sándor Színház társműködtetői támogatás </t>
  </si>
  <si>
    <t xml:space="preserve"> - Griff Bábszínház társműködtetői támogatás </t>
  </si>
  <si>
    <t>B55</t>
  </si>
  <si>
    <t>Részesedések megszűnéséhez kapcsolódó bevételek</t>
  </si>
  <si>
    <t>2021. évi kiadások</t>
  </si>
  <si>
    <t xml:space="preserve">2021. évi  eredeti létszám </t>
  </si>
  <si>
    <t xml:space="preserve">2021. évi  módosított létszám </t>
  </si>
  <si>
    <t>2021. évi tényleges létszám ( átlagos stat. állományi)</t>
  </si>
  <si>
    <t xml:space="preserve"> - Shareplace Interreg Central Europe projekt pályázati támogatás</t>
  </si>
  <si>
    <t xml:space="preserve"> - ZALA-MÜLLEX Kft.által 2021. évre fizetett haszn. díj </t>
  </si>
  <si>
    <t xml:space="preserve">                 pénztárak 2021. január 1-én</t>
  </si>
  <si>
    <t xml:space="preserve">                  forintszámlák, devizaszámlák 2021. január 1-én</t>
  </si>
  <si>
    <t xml:space="preserve">                Nyitó pénzkészlet 2021. január 1-én                        </t>
  </si>
  <si>
    <t>Önkormányzat 2021. évi pénzforgalmi bevételei a sajátos eszközoldali elszámolásokkal  együtt:</t>
  </si>
  <si>
    <t>Önkormányzat 2021. évi kiadások összesen:</t>
  </si>
  <si>
    <t>Önkormányzat 2021. évi kiadásai  a sajátos forrásoldali elszámolásokkal együtt:</t>
  </si>
  <si>
    <t xml:space="preserve">                    pénztárak 2021. december 31-én</t>
  </si>
  <si>
    <t xml:space="preserve">                    forintszámlák,devizaszámlák 2021. december 31-én</t>
  </si>
  <si>
    <t xml:space="preserve">                Záró pénzkészlet 2021. december 31-én </t>
  </si>
  <si>
    <t>Önkormányzat 2021. évi bevételei összesen:</t>
  </si>
  <si>
    <t>Szociális, Lakás és Egészségügyi Bizottság</t>
  </si>
  <si>
    <t>Humánigaz-gatási Bizottság</t>
  </si>
  <si>
    <t>Zegesz összesen:</t>
  </si>
  <si>
    <t xml:space="preserve">Zalaegerszegi Belvárosi I. sz. Óvoda </t>
  </si>
  <si>
    <t>Zalaegerszegi Belvárosi II. Óvoda összesen</t>
  </si>
  <si>
    <t xml:space="preserve">Zalaegerszegi Kertvárosi Óvoda </t>
  </si>
  <si>
    <t>Civil szervezetek, egyesületek, alapítványok, önkormányzatok és egyéb szervezetek</t>
  </si>
  <si>
    <t>"A zalai Szívgyógyászatért Alapítvány</t>
  </si>
  <si>
    <t>Zalaegerszegi Családsegítő Szolgálat és Gyermekjóléti Központ összesen</t>
  </si>
  <si>
    <t xml:space="preserve">Ady Iskola A Tanulókért És Az Iskoláért Alapítvány </t>
  </si>
  <si>
    <t>AHIDA Közösségeiért Egyesület</t>
  </si>
  <si>
    <t>Alexanderért és a Higgy Bennem Programért Alapítvány</t>
  </si>
  <si>
    <t>Az Altatás Biztonságáért Alapítvány</t>
  </si>
  <si>
    <t xml:space="preserve">Bogáncs Állatvédő Egyesület </t>
  </si>
  <si>
    <t xml:space="preserve">Csácsbozsoki Polgárőr Egyesület </t>
  </si>
  <si>
    <t>Cseperedő  Bölcsődei Alapítvány összesen:</t>
  </si>
  <si>
    <t xml:space="preserve">Csuti SK </t>
  </si>
  <si>
    <t>Dél-Zalai Jogászok Egyesülete</t>
  </si>
  <si>
    <t>Egészséges és Derűs Kisgyermekekért Alapítvány összesen:</t>
  </si>
  <si>
    <t>Együtt Andráshidáért Egyesület</t>
  </si>
  <si>
    <t xml:space="preserve">Fighting Sport Hungary Kft. </t>
  </si>
  <si>
    <t>Hagyma Gym. SE</t>
  </si>
  <si>
    <t>Karate DO Egyesület</t>
  </si>
  <si>
    <t>Kustánszegi Sport és Kult. Egy.</t>
  </si>
  <si>
    <t xml:space="preserve">Látásfogyatékosok Zalaegerszegi Kistérségi Egyesülete </t>
  </si>
  <si>
    <t>Lenti és Térsége Vidékfejl. Egyesület</t>
  </si>
  <si>
    <t xml:space="preserve">Magyar Máltai Szeretetszolgálat </t>
  </si>
  <si>
    <t>Magyar Mérnökakadémia</t>
  </si>
  <si>
    <t>Maraton Lapcsoport</t>
  </si>
  <si>
    <t>Nagykutasi Plébánia</t>
  </si>
  <si>
    <t>Nemzeti Művészeti és Kulturális Kapcsolatok Alapítványa</t>
  </si>
  <si>
    <t>Ny-P Járműip. És Mech. KFT.</t>
  </si>
  <si>
    <t xml:space="preserve">Összefogás Egyesület Pózva </t>
  </si>
  <si>
    <t>Peregium Társadalmi Szervezet</t>
  </si>
  <si>
    <t xml:space="preserve">Press Dance Tánccsoport Egyesület </t>
  </si>
  <si>
    <t>Szécsiszigeti Szapáry Egyesület</t>
  </si>
  <si>
    <t>Szkita Sportegyesület</t>
  </si>
  <si>
    <t>Szűcs Valdo Alapítvány</t>
  </si>
  <si>
    <t>Tipegő Zalaegerszegi Bölcsődei Alapítvány összesen</t>
  </si>
  <si>
    <t>Tiszta lap Környezetvédelmi Egyesület összesen</t>
  </si>
  <si>
    <t xml:space="preserve">Vitrin Egyesület </t>
  </si>
  <si>
    <t xml:space="preserve">Vorhota LSC </t>
  </si>
  <si>
    <t>Zala Volán Női Kosárlabda Klub</t>
  </si>
  <si>
    <t>Zalaegerszegi Kosárlabda Klub</t>
  </si>
  <si>
    <t>Zalaegerszegi Kerékpáros SE összesen:</t>
  </si>
  <si>
    <t>Zalaegerszegi Kosárlabda Torna</t>
  </si>
  <si>
    <t xml:space="preserve">Zalaegerszegi Polgári Egyesület </t>
  </si>
  <si>
    <t>Zalaegerszegi Szimfonikus Zenekar Egyesület összesen</t>
  </si>
  <si>
    <t>Zalaegerszegi Városi és Körzeti Tekézők Egyesületének Szövtség</t>
  </si>
  <si>
    <t>Zalai Polgári Körök Egyesület összesen</t>
  </si>
  <si>
    <t>Zöld Zalaegerszegért Egyesület</t>
  </si>
  <si>
    <t>Kontakt Humán KHT</t>
  </si>
  <si>
    <t>Zalaegerszegi Élménypark Kft. (Sportszolg. jogutóda)</t>
  </si>
  <si>
    <t>Gazdasági társaságok összesen:</t>
  </si>
  <si>
    <t>TORIKI Közh. Kultúrális Egyesület</t>
  </si>
  <si>
    <t>Zala Megyei és Zeg. Városi Közbizt. Egyesület</t>
  </si>
  <si>
    <t>Dentalux Eü. Bt.</t>
  </si>
  <si>
    <t>DENTO-MED Bt.</t>
  </si>
  <si>
    <t>EVADENT PLUS Bt.</t>
  </si>
  <si>
    <t>IV DENTAL Kft.</t>
  </si>
  <si>
    <t>IVANDA DENT Bt.</t>
  </si>
  <si>
    <t>NIVODENT Bt.</t>
  </si>
  <si>
    <t>PLATÁN-DENT Bt.</t>
  </si>
  <si>
    <t>Pallós-Dental Egészségügyi Bt.</t>
  </si>
  <si>
    <t>PREVENTÍV-DENT Bt.</t>
  </si>
  <si>
    <t>TRADENT-MED Bt.</t>
  </si>
  <si>
    <t>ZTE Sportszolg. Kft.</t>
  </si>
  <si>
    <t xml:space="preserve">                   ---</t>
  </si>
  <si>
    <t>Zalaegerszegi Gondozási Központ</t>
  </si>
  <si>
    <t>ZALACO Zalaegerszegi Úszóklub</t>
  </si>
  <si>
    <t>Elkülönített számla korrigált egyenlege 2021. dec. 31-én</t>
  </si>
  <si>
    <t>ÁFA vissza-  térülés/  támogatás megelőlegezése 2016-2017-2018-2019-20 években</t>
  </si>
  <si>
    <t>ÁFA vissza-  térülés/  támogatás megelőlegezése 2021. évben</t>
  </si>
  <si>
    <t>2021. évben</t>
  </si>
  <si>
    <t>TOP-6.1.3-15-ZL1-2016-00001 Helyi termelői és kézműves piac kialakítása Zalaegerszegen (nettó)</t>
  </si>
  <si>
    <t>TOP-6.3.2-15-ZL1-2020-00004 Gébárti-tó  és környékének rekreációs, szabadidős használatát elősegítő infrastruktúra kialakítása II. ütem</t>
  </si>
  <si>
    <t>A hitel- és kölcsönállomány, lízingkötelezettség alakulása lejárat és hitelezők szerint</t>
  </si>
  <si>
    <t>Hitelező</t>
  </si>
  <si>
    <t>Lejárat éve</t>
  </si>
  <si>
    <t>Eredeti hitel-keret/lízing</t>
  </si>
  <si>
    <t>Módosított hitel összeg/lízing</t>
  </si>
  <si>
    <t>Hitelállomány, lízigkötelezettség</t>
  </si>
  <si>
    <t xml:space="preserve">Későbbi évek tőke terhe </t>
  </si>
  <si>
    <t>2020.                                 XII. 31-én</t>
  </si>
  <si>
    <t>Zeg.belváros közlekedési rendszer komplett átalakítása</t>
  </si>
  <si>
    <t>OTP</t>
  </si>
  <si>
    <t>2038.</t>
  </si>
  <si>
    <t>Közvilágítás energiatakarékos átalakítása</t>
  </si>
  <si>
    <t>2021.</t>
  </si>
  <si>
    <t>Zalaegerszegi Járműipari Tesztpályához szükséges területvásárláshoz</t>
  </si>
  <si>
    <t>2036.</t>
  </si>
  <si>
    <t>TOP program keretében megvalósuló projektek nem támogatott munkarészei, többletfeladatai</t>
  </si>
  <si>
    <t>2029.</t>
  </si>
  <si>
    <t>Vizslaparki u.48. szám alatti ingatlan pályázati forrásból történő felújítása</t>
  </si>
  <si>
    <t>2027.</t>
  </si>
  <si>
    <t>TOP és egyéb úniós projektek keretében megvalósuló projektek nem támogatott munkarészei, többletfeladatai</t>
  </si>
  <si>
    <t>2031.</t>
  </si>
  <si>
    <t>Hitelek, kölcsönök  összesen:</t>
  </si>
  <si>
    <t>Zártvégű pénzügyi lízingszerződés - Edelmann Hungary Packaging Zrt.(volt nyomda épület)</t>
  </si>
  <si>
    <t>2024.</t>
  </si>
  <si>
    <t>Hitel, kölcsön és lízing összesen:</t>
  </si>
  <si>
    <t>Az önkormányzat által vállalt, a mérlegben nem szereplő kötelezettségek</t>
  </si>
  <si>
    <t xml:space="preserve">Kgy. határozat </t>
  </si>
  <si>
    <t>Szerződéses kamat mértéke</t>
  </si>
  <si>
    <t>Visszafizetési kötelezettség</t>
  </si>
  <si>
    <t>2022.</t>
  </si>
  <si>
    <t>2023.</t>
  </si>
  <si>
    <t>Továbbbi évek</t>
  </si>
  <si>
    <t>Zalaegerszegi Városfejlesztő Zrt. Inkubátorház bővítése hitelfelvételhez készfizető kezesség (1-1-12-4900-0321-8)</t>
  </si>
  <si>
    <t>140/2.pont/2012.</t>
  </si>
  <si>
    <t>3 havi EURIBOR+4,5 %</t>
  </si>
  <si>
    <t>Városgazdálkodási Kft.(1-1-12-4900-0311-5)</t>
  </si>
  <si>
    <t>133/2012.</t>
  </si>
  <si>
    <t>3 havi EURIBOR +3%</t>
  </si>
  <si>
    <t xml:space="preserve">   </t>
  </si>
  <si>
    <t>Zala-Depo Kft.  (jogutód: Zala-MÜLLEX Kft.) hitelfelvételéhez készfizető kezesség (1-1-14-4900-003-5)</t>
  </si>
  <si>
    <t>36/2014.</t>
  </si>
  <si>
    <t>3 havi Bubor+2,9%</t>
  </si>
  <si>
    <t>27/2014.</t>
  </si>
  <si>
    <t>3 havi Bubor+2,5%</t>
  </si>
  <si>
    <t>Észak-zalai Víz- és Csatornamű Zrt. (fejelsztési célú hitelfelvétel)</t>
  </si>
  <si>
    <t>45/2019.</t>
  </si>
  <si>
    <t>3 havi Bubor+0,94%</t>
  </si>
  <si>
    <t xml:space="preserve">    Összesen:</t>
  </si>
  <si>
    <t>2021.                                 XII. 31-én</t>
  </si>
  <si>
    <t>Változás 2021. évben</t>
  </si>
  <si>
    <t>2021. évi tőke   törlesztés</t>
  </si>
  <si>
    <t>2021. évi hitel felvétel</t>
  </si>
  <si>
    <t>2022. évi tőke    törlesztés</t>
  </si>
  <si>
    <t>2023. évi tőke      törlesztés</t>
  </si>
  <si>
    <t>Tőke-   tartozás 2021.   XII.31.</t>
  </si>
  <si>
    <t>Költségvetési szervek 2020.XII.31.</t>
  </si>
  <si>
    <t xml:space="preserve">                                    2021.XII.31.</t>
  </si>
  <si>
    <t>Önkormányzat            2020.XII.31.</t>
  </si>
  <si>
    <t>Együtt                        2020.XII.31.</t>
  </si>
  <si>
    <t xml:space="preserve">                                   2021.XII.31.</t>
  </si>
  <si>
    <t>Együtt                         2020.XII.31.</t>
  </si>
  <si>
    <t>Költségvetési szervek  2020.XII.31.</t>
  </si>
  <si>
    <t xml:space="preserve">                                     2021.XII.31.</t>
  </si>
  <si>
    <t>Költségvetési szervek    2020.XII.31.</t>
  </si>
  <si>
    <t xml:space="preserve">                                       2021.XII.31.</t>
  </si>
  <si>
    <t>Önkormányzat              2020.XII.31.</t>
  </si>
  <si>
    <t xml:space="preserve">                                      2021.XII.31.</t>
  </si>
  <si>
    <t>Együtt                          2020.XII.31.</t>
  </si>
  <si>
    <t>Költségvetési szervek   2020.XII.31.</t>
  </si>
  <si>
    <t>Önkormányzat             2020.XII.31.</t>
  </si>
  <si>
    <t>Önkormányzat               2020.XII.31.</t>
  </si>
  <si>
    <t>Költségvetési szervek:</t>
  </si>
  <si>
    <t>Keresztury Dezső VMK:</t>
  </si>
  <si>
    <t>EFOP-1.2.9-17-2017-00116 "Zalaegerszegi NŐ-KÖZ-PONT"</t>
  </si>
  <si>
    <t>TOP-6.9.2-16 " A helyi identitás és kohézió erősítése"</t>
  </si>
  <si>
    <t>Göcseji Múzeum:</t>
  </si>
  <si>
    <t>AT-HU 139 Eurevita Pannónia "Fenntartható és határon átnyúló keretfeltételek megteremtése a kulturális örökség és ritka mesterségek megőrzésére"</t>
  </si>
  <si>
    <t xml:space="preserve">Költségvetési szervek projektjei összesen: </t>
  </si>
  <si>
    <t>Projektek mindösszesen:</t>
  </si>
  <si>
    <t>TOP-7.1.1-16-H-ESZA-2019 "Zalaegerszegre építhetsz"</t>
  </si>
  <si>
    <t>Zalaszántói Lokálpatrióta Egyesület</t>
  </si>
  <si>
    <t>Zóra és Zoé Árva Gyermekek Támogatásáért Alapítvány</t>
  </si>
  <si>
    <t>ZTE-SPORTSZOLG Kft. (jogutód: Zalaegerszegi Élménypark Kft.) hitelfelvételéhez készfizető kezesség (1-1-14-4900-0340-5)</t>
  </si>
  <si>
    <t xml:space="preserve"> - köztemetés megtérítése</t>
  </si>
  <si>
    <t xml:space="preserve"> - peremkerületek működéséhez nyújtott támogatások elszámolása</t>
  </si>
  <si>
    <t xml:space="preserve"> - bölcsődei ellátás igénybevétele</t>
  </si>
  <si>
    <t xml:space="preserve"> - városüzemeletetési feladatokhoz kapcsolódó bevételek</t>
  </si>
  <si>
    <t xml:space="preserve"> - vagyonkezelési feladatokhoz kapcsolódó bevételek</t>
  </si>
  <si>
    <t>- Lakásalap bevétel (kamat)</t>
  </si>
  <si>
    <t xml:space="preserve"> - ingatlanértékesítés a Teátrum Egerszeg Kft. részére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</si>
</sst>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0.0"/>
    <numFmt numFmtId="167" formatCode="_-* #,##0\ _F_t_-;\-* #,##0\ _F_t_-;_-* &quot;-&quot;??\ _F_t_-;_-@_-"/>
    <numFmt numFmtId="168" formatCode="_-* #,##0_-;\-* #,##0_-;_-* &quot;-&quot;??_-;_-@_-"/>
    <numFmt numFmtId="169" formatCode="#,##0_ ;\-#,##0\ "/>
  </numFmts>
  <fonts count="101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0"/>
      <name val="Times New Roman CE"/>
      <charset val="238"/>
    </font>
    <font>
      <b/>
      <i/>
      <sz val="9"/>
      <name val="Times New Roman"/>
      <family val="1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9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MS Sans Serif"/>
      <family val="2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sz val="10"/>
      <name val="Arial CE"/>
      <charset val="238"/>
    </font>
    <font>
      <i/>
      <sz val="9"/>
      <name val="Arial CE"/>
      <family val="2"/>
      <charset val="238"/>
    </font>
    <font>
      <i/>
      <sz val="9"/>
      <name val="Times New Roman"/>
      <family val="1"/>
      <charset val="238"/>
    </font>
    <font>
      <b/>
      <i/>
      <sz val="9"/>
      <name val="Times New Roman CE"/>
      <charset val="238"/>
    </font>
    <font>
      <sz val="9"/>
      <name val="MS Sans Serif"/>
      <family val="2"/>
      <charset val="238"/>
    </font>
    <font>
      <b/>
      <i/>
      <sz val="10"/>
      <name val="Times New Roman CE"/>
      <charset val="238"/>
    </font>
    <font>
      <i/>
      <sz val="10"/>
      <name val="MS Sans Serif"/>
      <family val="2"/>
      <charset val="238"/>
    </font>
    <font>
      <sz val="10"/>
      <name val="Times New Roman CE"/>
      <family val="1"/>
      <charset val="238"/>
    </font>
    <font>
      <i/>
      <sz val="10"/>
      <name val="Times New Roman"/>
      <family val="1"/>
      <charset val="238"/>
    </font>
    <font>
      <sz val="10"/>
      <name val="MS Sans Serif"/>
      <charset val="238"/>
    </font>
    <font>
      <b/>
      <sz val="10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Times New Roman CE"/>
      <charset val="238"/>
    </font>
    <font>
      <i/>
      <sz val="9"/>
      <name val="Times New Roman CE"/>
      <charset val="238"/>
    </font>
    <font>
      <sz val="10"/>
      <name val="Arial"/>
      <family val="2"/>
    </font>
    <font>
      <sz val="10"/>
      <name val="Arial"/>
      <family val="2"/>
      <charset val="238"/>
    </font>
    <font>
      <sz val="10"/>
      <name val="Arial CE"/>
      <family val="2"/>
      <charset val="238"/>
    </font>
    <font>
      <i/>
      <sz val="10"/>
      <name val="Times New Roman CE"/>
      <charset val="238"/>
    </font>
    <font>
      <sz val="8"/>
      <name val="Times New Roman CE"/>
      <charset val="238"/>
    </font>
    <font>
      <b/>
      <sz val="9"/>
      <name val="Arial CE"/>
      <charset val="238"/>
    </font>
    <font>
      <b/>
      <sz val="9"/>
      <color rgb="FFFF0000"/>
      <name val="Arial CE"/>
      <charset val="238"/>
    </font>
    <font>
      <sz val="9"/>
      <name val="Times New Roman CE"/>
      <family val="1"/>
      <charset val="238"/>
    </font>
    <font>
      <sz val="11"/>
      <name val="Times New Roman"/>
      <family val="1"/>
      <charset val="238"/>
    </font>
    <font>
      <b/>
      <sz val="10"/>
      <name val="MS Sans Serif"/>
      <charset val="238"/>
    </font>
    <font>
      <sz val="9"/>
      <name val="MS Sans Serif"/>
      <charset val="238"/>
    </font>
    <font>
      <b/>
      <sz val="9"/>
      <name val="MS Sans Serif"/>
      <charset val="238"/>
    </font>
    <font>
      <sz val="9"/>
      <color rgb="FFFF0000"/>
      <name val="Arial CE"/>
      <charset val="238"/>
    </font>
    <font>
      <sz val="10"/>
      <name val="Times New Roman"/>
      <family val="1"/>
    </font>
    <font>
      <sz val="9"/>
      <name val="Times New Roman"/>
      <family val="1"/>
      <charset val="1"/>
    </font>
    <font>
      <sz val="10"/>
      <color rgb="FFFF0000"/>
      <name val="Times New Roman"/>
      <family val="1"/>
      <charset val="238"/>
    </font>
    <font>
      <b/>
      <i/>
      <sz val="8"/>
      <name val="Times New Roman CE"/>
      <charset val="238"/>
    </font>
    <font>
      <b/>
      <i/>
      <sz val="10"/>
      <name val="Times New Roman CE"/>
      <family val="1"/>
      <charset val="238"/>
    </font>
    <font>
      <b/>
      <sz val="10"/>
      <name val="Times New Roman CE"/>
      <charset val="238"/>
    </font>
    <font>
      <sz val="8"/>
      <color indexed="10"/>
      <name val="Times New Roman"/>
      <family val="1"/>
      <charset val="238"/>
    </font>
    <font>
      <b/>
      <sz val="10"/>
      <name val="Arial"/>
      <family val="2"/>
      <charset val="238"/>
    </font>
    <font>
      <b/>
      <i/>
      <sz val="8"/>
      <name val="Times New Roman CE"/>
      <family val="1"/>
      <charset val="238"/>
    </font>
    <font>
      <i/>
      <sz val="8"/>
      <name val="Times New Roman CE"/>
      <charset val="238"/>
    </font>
    <font>
      <b/>
      <sz val="9"/>
      <name val="Times New Roman CE"/>
      <family val="1"/>
      <charset val="238"/>
    </font>
    <font>
      <b/>
      <sz val="9"/>
      <name val="Arial"/>
      <family val="2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i/>
      <sz val="11"/>
      <name val="Times New Roman CE"/>
      <charset val="238"/>
    </font>
    <font>
      <sz val="8"/>
      <name val="MS Sans Serif"/>
      <charset val="238"/>
    </font>
    <font>
      <sz val="10"/>
      <color indexed="17"/>
      <name val="Arial"/>
      <family val="2"/>
      <charset val="238"/>
    </font>
    <font>
      <i/>
      <sz val="8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Times New Roman CE"/>
      <charset val="238"/>
    </font>
    <font>
      <b/>
      <sz val="10"/>
      <name val="Arial CE"/>
      <charset val="238"/>
    </font>
    <font>
      <b/>
      <i/>
      <u/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b/>
      <sz val="9"/>
      <name val="Times New Roman CE"/>
      <charset val="238"/>
    </font>
    <font>
      <sz val="11"/>
      <name val="Arial"/>
      <family val="2"/>
      <charset val="238"/>
    </font>
    <font>
      <sz val="9"/>
      <color rgb="FFFF0000"/>
      <name val="MS Sans Serif"/>
      <charset val="238"/>
    </font>
    <font>
      <b/>
      <sz val="9"/>
      <color theme="9" tint="-0.249977111117893"/>
      <name val="MS Sans Serif"/>
      <charset val="238"/>
    </font>
    <font>
      <b/>
      <sz val="10"/>
      <color theme="9" tint="-0.249977111117893"/>
      <name val="MS Sans Serif"/>
      <charset val="238"/>
    </font>
    <font>
      <sz val="8"/>
      <color theme="9" tint="-0.249977111117893"/>
      <name val="MS Sans Serif"/>
      <charset val="238"/>
    </font>
    <font>
      <sz val="12"/>
      <name val="Times New Roman CE"/>
      <charset val="238"/>
    </font>
    <font>
      <sz val="12"/>
      <name val="Times New Roman"/>
      <family val="1"/>
      <charset val="238"/>
    </font>
    <font>
      <sz val="9"/>
      <name val="Arial"/>
      <family val="2"/>
      <charset val="238"/>
    </font>
    <font>
      <sz val="9"/>
      <color rgb="FFFF0000"/>
      <name val="Times New Roman"/>
      <family val="1"/>
      <charset val="238"/>
    </font>
    <font>
      <sz val="10"/>
      <color rgb="FFFF0000"/>
      <name val="Arial CE"/>
      <charset val="238"/>
    </font>
    <font>
      <b/>
      <i/>
      <sz val="11"/>
      <color theme="1"/>
      <name val="Times New Roman"/>
      <family val="1"/>
      <charset val="238"/>
    </font>
    <font>
      <sz val="8.1"/>
      <name val="Times New Roman"/>
      <family val="1"/>
      <charset val="238"/>
    </font>
    <font>
      <sz val="9"/>
      <color indexed="8"/>
      <name val="Times New Roman"/>
      <family val="1"/>
      <charset val="238"/>
    </font>
    <font>
      <strike/>
      <sz val="9"/>
      <name val="Times New Roman"/>
      <family val="1"/>
      <charset val="238"/>
    </font>
    <font>
      <b/>
      <i/>
      <sz val="9"/>
      <name val="Times New Roman"/>
      <family val="1"/>
      <charset val="1"/>
    </font>
    <font>
      <sz val="9"/>
      <color theme="1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10"/>
      <color rgb="FFFF0000"/>
      <name val="Times New Roman CE"/>
      <charset val="238"/>
    </font>
    <font>
      <sz val="10"/>
      <color rgb="FFFF0000"/>
      <name val="Times New Roman CE"/>
      <family val="1"/>
      <charset val="238"/>
    </font>
    <font>
      <sz val="9"/>
      <color rgb="FFFF0000"/>
      <name val="Times New Roman CE"/>
      <charset val="238"/>
    </font>
    <font>
      <i/>
      <sz val="9"/>
      <color rgb="FFFF0000"/>
      <name val="Times New Roman"/>
      <family val="1"/>
      <charset val="238"/>
    </font>
    <font>
      <i/>
      <sz val="9"/>
      <color rgb="FFFF0000"/>
      <name val="Times New Roman CE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00B050"/>
      <name val="Times New Roman CE"/>
      <charset val="238"/>
    </font>
    <font>
      <sz val="14"/>
      <name val="Times New Roman CE"/>
      <charset val="238"/>
    </font>
    <font>
      <sz val="14"/>
      <name val="Times New Roman"/>
      <family val="1"/>
      <charset val="238"/>
    </font>
    <font>
      <u val="singleAccounting"/>
      <sz val="10"/>
      <name val="Times New Roman CE"/>
      <charset val="238"/>
    </font>
    <font>
      <u val="singleAccounting"/>
      <sz val="10"/>
      <name val="Arial"/>
      <family val="2"/>
      <charset val="238"/>
    </font>
    <font>
      <u val="singleAccounting"/>
      <sz val="9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color theme="9" tint="-0.249977111117893"/>
      <name val="Times New Roman"/>
      <family val="1"/>
      <charset val="238"/>
    </font>
    <font>
      <sz val="10"/>
      <color theme="8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b/>
      <sz val="10"/>
      <color indexed="10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indexed="42"/>
        <bgColor indexed="9"/>
      </patternFill>
    </fill>
    <fill>
      <patternFill patternType="solid">
        <fgColor indexed="26"/>
        <bgColor indexed="64"/>
      </patternFill>
    </fill>
    <fill>
      <patternFill patternType="gray125">
        <fgColor indexed="9"/>
        <bgColor indexed="42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CCFFCC"/>
        <bgColor indexed="27"/>
      </patternFill>
    </fill>
  </fills>
  <borders count="17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5">
    <xf numFmtId="0" fontId="0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4" fontId="2" fillId="0" borderId="0" applyFont="0" applyFill="0" applyBorder="0" applyAlignment="0" applyProtection="0"/>
    <xf numFmtId="0" fontId="19" fillId="0" borderId="0"/>
    <xf numFmtId="0" fontId="9" fillId="0" borderId="0"/>
    <xf numFmtId="0" fontId="9" fillId="0" borderId="0"/>
    <xf numFmtId="0" fontId="21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26" fillId="0" borderId="0"/>
    <xf numFmtId="0" fontId="27" fillId="0" borderId="0"/>
    <xf numFmtId="0" fontId="27" fillId="0" borderId="0"/>
    <xf numFmtId="0" fontId="8" fillId="0" borderId="0"/>
    <xf numFmtId="0" fontId="9" fillId="0" borderId="0"/>
    <xf numFmtId="0" fontId="9" fillId="0" borderId="0"/>
    <xf numFmtId="0" fontId="28" fillId="0" borderId="0"/>
    <xf numFmtId="0" fontId="19" fillId="0" borderId="0"/>
    <xf numFmtId="0" fontId="9" fillId="0" borderId="0"/>
    <xf numFmtId="0" fontId="9" fillId="0" borderId="0"/>
    <xf numFmtId="0" fontId="9" fillId="0" borderId="0"/>
    <xf numFmtId="0" fontId="27" fillId="0" borderId="0"/>
    <xf numFmtId="0" fontId="9" fillId="0" borderId="0"/>
    <xf numFmtId="0" fontId="12" fillId="0" borderId="0"/>
    <xf numFmtId="0" fontId="2" fillId="0" borderId="0"/>
    <xf numFmtId="0" fontId="21" fillId="0" borderId="0"/>
    <xf numFmtId="43" fontId="2" fillId="0" borderId="0" applyFont="0" applyFill="0" applyBorder="0" applyAlignment="0" applyProtection="0"/>
    <xf numFmtId="0" fontId="9" fillId="0" borderId="0"/>
    <xf numFmtId="0" fontId="8" fillId="0" borderId="0"/>
    <xf numFmtId="0" fontId="8" fillId="0" borderId="0"/>
    <xf numFmtId="0" fontId="27" fillId="0" borderId="0"/>
    <xf numFmtId="0" fontId="8" fillId="0" borderId="0"/>
    <xf numFmtId="0" fontId="12" fillId="0" borderId="0"/>
    <xf numFmtId="0" fontId="27" fillId="0" borderId="0"/>
    <xf numFmtId="0" fontId="2" fillId="0" borderId="0"/>
    <xf numFmtId="0" fontId="27" fillId="0" borderId="0"/>
    <xf numFmtId="0" fontId="27" fillId="0" borderId="0"/>
    <xf numFmtId="164" fontId="27" fillId="0" borderId="0" applyFont="0" applyFill="0" applyBorder="0" applyAlignment="0" applyProtection="0"/>
    <xf numFmtId="0" fontId="2" fillId="0" borderId="0"/>
    <xf numFmtId="0" fontId="12" fillId="0" borderId="0"/>
    <xf numFmtId="0" fontId="27" fillId="0" borderId="0"/>
    <xf numFmtId="0" fontId="9" fillId="0" borderId="0"/>
    <xf numFmtId="0" fontId="9" fillId="0" borderId="0"/>
    <xf numFmtId="0" fontId="27" fillId="0" borderId="0"/>
    <xf numFmtId="0" fontId="27" fillId="0" borderId="0"/>
    <xf numFmtId="164" fontId="27" fillId="0" borderId="0" applyFont="0" applyFill="0" applyBorder="0" applyAlignment="0" applyProtection="0"/>
    <xf numFmtId="0" fontId="12" fillId="0" borderId="0"/>
    <xf numFmtId="0" fontId="1" fillId="0" borderId="0"/>
    <xf numFmtId="43" fontId="1" fillId="0" borderId="0" applyFont="0" applyFill="0" applyBorder="0" applyAlignment="0" applyProtection="0"/>
    <xf numFmtId="0" fontId="9" fillId="0" borderId="0"/>
    <xf numFmtId="164" fontId="87" fillId="0" borderId="0" applyFont="0" applyFill="0" applyBorder="0" applyAlignment="0" applyProtection="0"/>
    <xf numFmtId="0" fontId="87" fillId="0" borderId="0"/>
    <xf numFmtId="0" fontId="95" fillId="0" borderId="0"/>
    <xf numFmtId="0" fontId="27" fillId="0" borderId="0"/>
    <xf numFmtId="0" fontId="27" fillId="0" borderId="0"/>
    <xf numFmtId="0" fontId="19" fillId="0" borderId="0"/>
    <xf numFmtId="0" fontId="27" fillId="0" borderId="0"/>
  </cellStyleXfs>
  <cellXfs count="1897">
    <xf numFmtId="0" fontId="0" fillId="0" borderId="0" xfId="0"/>
    <xf numFmtId="3" fontId="3" fillId="2" borderId="1" xfId="0" applyNumberFormat="1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vertical="center" wrapText="1"/>
    </xf>
    <xf numFmtId="0" fontId="4" fillId="0" borderId="0" xfId="0" applyFont="1"/>
    <xf numFmtId="3" fontId="3" fillId="0" borderId="4" xfId="0" applyNumberFormat="1" applyFont="1" applyBorder="1" applyAlignment="1">
      <alignment vertical="center" wrapText="1"/>
    </xf>
    <xf numFmtId="3" fontId="3" fillId="0" borderId="5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/>
    </xf>
    <xf numFmtId="3" fontId="3" fillId="0" borderId="4" xfId="0" applyNumberFormat="1" applyFont="1" applyBorder="1" applyAlignment="1">
      <alignment vertical="center"/>
    </xf>
    <xf numFmtId="0" fontId="5" fillId="0" borderId="0" xfId="0" applyFont="1"/>
    <xf numFmtId="3" fontId="6" fillId="0" borderId="4" xfId="0" applyNumberFormat="1" applyFont="1" applyBorder="1" applyAlignment="1">
      <alignment vertical="center" wrapText="1"/>
    </xf>
    <xf numFmtId="3" fontId="6" fillId="0" borderId="4" xfId="0" applyNumberFormat="1" applyFont="1" applyBorder="1" applyAlignment="1">
      <alignment vertical="center"/>
    </xf>
    <xf numFmtId="3" fontId="6" fillId="0" borderId="0" xfId="0" applyNumberFormat="1" applyFont="1" applyAlignment="1">
      <alignment vertical="center"/>
    </xf>
    <xf numFmtId="3" fontId="6" fillId="0" borderId="4" xfId="0" applyNumberFormat="1" applyFont="1" applyBorder="1" applyAlignment="1">
      <alignment horizontal="right" vertical="center"/>
    </xf>
    <xf numFmtId="3" fontId="6" fillId="0" borderId="6" xfId="0" applyNumberFormat="1" applyFont="1" applyBorder="1" applyAlignment="1">
      <alignment horizontal="right" vertical="center"/>
    </xf>
    <xf numFmtId="3" fontId="6" fillId="0" borderId="6" xfId="0" applyNumberFormat="1" applyFont="1" applyBorder="1" applyAlignment="1">
      <alignment vertical="center" wrapText="1"/>
    </xf>
    <xf numFmtId="3" fontId="3" fillId="2" borderId="7" xfId="0" applyNumberFormat="1" applyFont="1" applyFill="1" applyBorder="1" applyAlignment="1">
      <alignment horizontal="left" vertical="center" wrapText="1"/>
    </xf>
    <xf numFmtId="3" fontId="3" fillId="2" borderId="6" xfId="0" applyNumberFormat="1" applyFont="1" applyFill="1" applyBorder="1" applyAlignment="1">
      <alignment vertical="center"/>
    </xf>
    <xf numFmtId="3" fontId="3" fillId="2" borderId="4" xfId="0" applyNumberFormat="1" applyFont="1" applyFill="1" applyBorder="1" applyAlignment="1">
      <alignment vertical="center" wrapText="1"/>
    </xf>
    <xf numFmtId="3" fontId="6" fillId="0" borderId="8" xfId="0" applyNumberFormat="1" applyFont="1" applyBorder="1" applyAlignment="1">
      <alignment vertical="center" wrapText="1"/>
    </xf>
    <xf numFmtId="3" fontId="3" fillId="2" borderId="4" xfId="0" applyNumberFormat="1" applyFont="1" applyFill="1" applyBorder="1" applyAlignment="1">
      <alignment vertical="center"/>
    </xf>
    <xf numFmtId="3" fontId="4" fillId="0" borderId="0" xfId="0" applyNumberFormat="1" applyFont="1" applyAlignment="1">
      <alignment vertical="center" wrapText="1"/>
    </xf>
    <xf numFmtId="3" fontId="4" fillId="0" borderId="0" xfId="0" applyNumberFormat="1" applyFont="1" applyAlignment="1">
      <alignment vertical="center"/>
    </xf>
    <xf numFmtId="3" fontId="7" fillId="2" borderId="1" xfId="0" applyNumberFormat="1" applyFont="1" applyFill="1" applyBorder="1" applyAlignment="1">
      <alignment horizontal="center" vertical="center" wrapText="1"/>
    </xf>
    <xf numFmtId="3" fontId="7" fillId="2" borderId="11" xfId="0" applyNumberFormat="1" applyFont="1" applyFill="1" applyBorder="1" applyAlignment="1">
      <alignment horizontal="center" vertical="center" wrapText="1"/>
    </xf>
    <xf numFmtId="3" fontId="7" fillId="2" borderId="4" xfId="0" applyNumberFormat="1" applyFont="1" applyFill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vertical="center" wrapText="1"/>
    </xf>
    <xf numFmtId="3" fontId="8" fillId="0" borderId="4" xfId="0" applyNumberFormat="1" applyFont="1" applyBorder="1" applyAlignment="1">
      <alignment vertical="center" wrapText="1"/>
    </xf>
    <xf numFmtId="3" fontId="8" fillId="0" borderId="4" xfId="0" applyNumberFormat="1" applyFont="1" applyBorder="1" applyAlignment="1">
      <alignment horizontal="left" vertical="center" wrapText="1"/>
    </xf>
    <xf numFmtId="3" fontId="8" fillId="0" borderId="4" xfId="0" applyNumberFormat="1" applyFont="1" applyBorder="1" applyAlignment="1">
      <alignment horizontal="right" vertical="center" wrapText="1"/>
    </xf>
    <xf numFmtId="3" fontId="8" fillId="0" borderId="4" xfId="0" applyNumberFormat="1" applyFont="1" applyBorder="1" applyAlignment="1">
      <alignment horizontal="right" vertical="center"/>
    </xf>
    <xf numFmtId="3" fontId="8" fillId="0" borderId="4" xfId="1" applyNumberFormat="1" applyFont="1" applyBorder="1" applyAlignment="1">
      <alignment vertical="center"/>
    </xf>
    <xf numFmtId="3" fontId="7" fillId="2" borderId="4" xfId="0" applyNumberFormat="1" applyFont="1" applyFill="1" applyBorder="1" applyAlignment="1">
      <alignment vertical="center" wrapText="1"/>
    </xf>
    <xf numFmtId="0" fontId="6" fillId="0" borderId="12" xfId="0" applyFont="1" applyBorder="1"/>
    <xf numFmtId="0" fontId="6" fillId="0" borderId="4" xfId="0" applyFont="1" applyBorder="1"/>
    <xf numFmtId="3" fontId="8" fillId="0" borderId="4" xfId="0" applyNumberFormat="1" applyFont="1" applyBorder="1" applyAlignment="1">
      <alignment horizontal="center" vertical="center" wrapText="1"/>
    </xf>
    <xf numFmtId="3" fontId="8" fillId="2" borderId="4" xfId="0" applyNumberFormat="1" applyFont="1" applyFill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right" vertical="center" wrapText="1"/>
    </xf>
    <xf numFmtId="3" fontId="8" fillId="0" borderId="8" xfId="0" applyNumberFormat="1" applyFont="1" applyBorder="1" applyAlignment="1">
      <alignment vertical="center" wrapText="1"/>
    </xf>
    <xf numFmtId="3" fontId="8" fillId="0" borderId="8" xfId="0" applyNumberFormat="1" applyFont="1" applyBorder="1" applyAlignment="1">
      <alignment horizontal="left" vertical="center" wrapText="1"/>
    </xf>
    <xf numFmtId="3" fontId="8" fillId="2" borderId="8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0" fontId="6" fillId="3" borderId="13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3" fontId="4" fillId="0" borderId="0" xfId="2" applyNumberFormat="1" applyFont="1" applyAlignment="1">
      <alignment vertical="center"/>
    </xf>
    <xf numFmtId="3" fontId="7" fillId="5" borderId="11" xfId="3" applyNumberFormat="1" applyFont="1" applyFill="1" applyBorder="1" applyAlignment="1">
      <alignment horizontal="center" vertical="center" wrapText="1"/>
    </xf>
    <xf numFmtId="3" fontId="7" fillId="5" borderId="19" xfId="3" applyNumberFormat="1" applyFont="1" applyFill="1" applyBorder="1" applyAlignment="1">
      <alignment horizontal="center" vertical="center" wrapText="1"/>
    </xf>
    <xf numFmtId="3" fontId="7" fillId="2" borderId="8" xfId="3" applyNumberFormat="1" applyFont="1" applyFill="1" applyBorder="1" applyAlignment="1">
      <alignment horizontal="center" vertical="center"/>
    </xf>
    <xf numFmtId="3" fontId="13" fillId="0" borderId="0" xfId="3" applyNumberFormat="1" applyFont="1" applyAlignment="1">
      <alignment vertical="center"/>
    </xf>
    <xf numFmtId="3" fontId="7" fillId="0" borderId="7" xfId="3" applyNumberFormat="1" applyFont="1" applyBorder="1" applyAlignment="1">
      <alignment horizontal="center" vertical="center" wrapText="1"/>
    </xf>
    <xf numFmtId="3" fontId="7" fillId="0" borderId="7" xfId="3" applyNumberFormat="1" applyFont="1" applyBorder="1" applyAlignment="1">
      <alignment horizontal="left" vertical="center" wrapText="1"/>
    </xf>
    <xf numFmtId="3" fontId="7" fillId="0" borderId="4" xfId="3" applyNumberFormat="1" applyFont="1" applyBorder="1" applyAlignment="1">
      <alignment horizontal="left" vertical="center" wrapText="1"/>
    </xf>
    <xf numFmtId="3" fontId="7" fillId="0" borderId="4" xfId="3" applyNumberFormat="1" applyFont="1" applyBorder="1" applyAlignment="1">
      <alignment horizontal="center" vertical="center" wrapText="1"/>
    </xf>
    <xf numFmtId="3" fontId="14" fillId="0" borderId="4" xfId="3" applyNumberFormat="1" applyFont="1" applyBorder="1" applyAlignment="1">
      <alignment vertical="center"/>
    </xf>
    <xf numFmtId="3" fontId="8" fillId="0" borderId="4" xfId="3" applyNumberFormat="1" applyFont="1" applyBorder="1" applyAlignment="1">
      <alignment horizontal="center" vertical="center" wrapText="1"/>
    </xf>
    <xf numFmtId="3" fontId="8" fillId="0" borderId="4" xfId="3" applyNumberFormat="1" applyFont="1" applyBorder="1" applyAlignment="1">
      <alignment horizontal="left" vertical="center" wrapText="1"/>
    </xf>
    <xf numFmtId="3" fontId="8" fillId="0" borderId="4" xfId="3" applyNumberFormat="1" applyFont="1" applyBorder="1" applyAlignment="1">
      <alignment vertical="center" wrapText="1"/>
    </xf>
    <xf numFmtId="3" fontId="6" fillId="0" borderId="4" xfId="3" applyNumberFormat="1" applyFont="1" applyBorder="1" applyAlignment="1">
      <alignment vertical="center"/>
    </xf>
    <xf numFmtId="165" fontId="8" fillId="0" borderId="4" xfId="3" applyNumberFormat="1" applyFont="1" applyBorder="1" applyAlignment="1">
      <alignment vertical="center"/>
    </xf>
    <xf numFmtId="3" fontId="4" fillId="0" borderId="0" xfId="3" applyNumberFormat="1" applyFont="1" applyAlignment="1">
      <alignment vertical="center"/>
    </xf>
    <xf numFmtId="3" fontId="8" fillId="0" borderId="4" xfId="3" applyNumberFormat="1" applyFont="1" applyBorder="1" applyAlignment="1">
      <alignment vertical="center"/>
    </xf>
    <xf numFmtId="3" fontId="8" fillId="0" borderId="4" xfId="3" applyNumberFormat="1" applyFont="1" applyBorder="1" applyAlignment="1">
      <alignment horizontal="left" vertical="center"/>
    </xf>
    <xf numFmtId="3" fontId="7" fillId="0" borderId="4" xfId="3" applyNumberFormat="1" applyFont="1" applyBorder="1" applyAlignment="1">
      <alignment vertical="center"/>
    </xf>
    <xf numFmtId="165" fontId="7" fillId="0" borderId="4" xfId="3" applyNumberFormat="1" applyFont="1" applyBorder="1" applyAlignment="1">
      <alignment vertical="center"/>
    </xf>
    <xf numFmtId="3" fontId="8" fillId="0" borderId="4" xfId="3" applyNumberFormat="1" applyFont="1" applyBorder="1" applyAlignment="1">
      <alignment horizontal="center" vertical="center"/>
    </xf>
    <xf numFmtId="3" fontId="7" fillId="0" borderId="4" xfId="3" applyNumberFormat="1" applyFont="1" applyBorder="1" applyAlignment="1">
      <alignment horizontal="right" vertical="center" wrapText="1"/>
    </xf>
    <xf numFmtId="3" fontId="8" fillId="2" borderId="4" xfId="3" applyNumberFormat="1" applyFont="1" applyFill="1" applyBorder="1" applyAlignment="1">
      <alignment horizontal="center" vertical="center"/>
    </xf>
    <xf numFmtId="3" fontId="7" fillId="2" borderId="4" xfId="3" applyNumberFormat="1" applyFont="1" applyFill="1" applyBorder="1" applyAlignment="1">
      <alignment horizontal="left" vertical="center" wrapText="1"/>
    </xf>
    <xf numFmtId="3" fontId="7" fillId="2" borderId="4" xfId="3" applyNumberFormat="1" applyFont="1" applyFill="1" applyBorder="1" applyAlignment="1">
      <alignment vertical="center"/>
    </xf>
    <xf numFmtId="165" fontId="7" fillId="2" borderId="4" xfId="3" applyNumberFormat="1" applyFont="1" applyFill="1" applyBorder="1" applyAlignment="1">
      <alignment vertical="center"/>
    </xf>
    <xf numFmtId="3" fontId="8" fillId="0" borderId="0" xfId="0" applyNumberFormat="1" applyFont="1" applyAlignment="1">
      <alignment vertical="center"/>
    </xf>
    <xf numFmtId="0" fontId="8" fillId="0" borderId="0" xfId="0" applyFont="1"/>
    <xf numFmtId="0" fontId="9" fillId="0" borderId="0" xfId="4" applyAlignment="1">
      <alignment vertical="center"/>
    </xf>
    <xf numFmtId="0" fontId="15" fillId="2" borderId="4" xfId="0" applyFont="1" applyFill="1" applyBorder="1" applyAlignment="1">
      <alignment horizontal="center" vertical="center"/>
    </xf>
    <xf numFmtId="0" fontId="3" fillId="2" borderId="4" xfId="4" applyFont="1" applyFill="1" applyBorder="1" applyAlignment="1">
      <alignment horizontal="center" vertical="top" wrapText="1"/>
    </xf>
    <xf numFmtId="0" fontId="15" fillId="2" borderId="4" xfId="0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center" vertical="center" wrapText="1"/>
    </xf>
    <xf numFmtId="0" fontId="9" fillId="0" borderId="0" xfId="4" applyAlignment="1">
      <alignment vertical="top"/>
    </xf>
    <xf numFmtId="0" fontId="6" fillId="0" borderId="4" xfId="4" applyFont="1" applyBorder="1" applyAlignment="1">
      <alignment vertical="center"/>
    </xf>
    <xf numFmtId="0" fontId="6" fillId="0" borderId="4" xfId="4" applyFont="1" applyBorder="1" applyAlignment="1">
      <alignment horizontal="center" vertical="center"/>
    </xf>
    <xf numFmtId="0" fontId="6" fillId="0" borderId="4" xfId="4" applyFont="1" applyBorder="1" applyAlignment="1">
      <alignment vertical="center" wrapText="1"/>
    </xf>
    <xf numFmtId="3" fontId="6" fillId="0" borderId="4" xfId="4" applyNumberFormat="1" applyFont="1" applyBorder="1" applyAlignment="1">
      <alignment vertical="center" wrapText="1"/>
    </xf>
    <xf numFmtId="3" fontId="6" fillId="0" borderId="4" xfId="4" applyNumberFormat="1" applyFont="1" applyBorder="1" applyAlignment="1">
      <alignment vertical="center"/>
    </xf>
    <xf numFmtId="166" fontId="6" fillId="0" borderId="4" xfId="4" applyNumberFormat="1" applyFont="1" applyBorder="1" applyAlignment="1">
      <alignment vertical="center"/>
    </xf>
    <xf numFmtId="0" fontId="8" fillId="0" borderId="4" xfId="5" applyFont="1" applyBorder="1" applyAlignment="1">
      <alignment vertical="center"/>
    </xf>
    <xf numFmtId="3" fontId="8" fillId="0" borderId="4" xfId="5" applyNumberFormat="1" applyFont="1" applyBorder="1" applyAlignment="1">
      <alignment vertical="center"/>
    </xf>
    <xf numFmtId="0" fontId="3" fillId="2" borderId="4" xfId="4" applyFont="1" applyFill="1" applyBorder="1" applyAlignment="1">
      <alignment horizontal="center" vertical="center"/>
    </xf>
    <xf numFmtId="0" fontId="3" fillId="2" borderId="4" xfId="4" applyFont="1" applyFill="1" applyBorder="1" applyAlignment="1">
      <alignment vertical="center" wrapText="1"/>
    </xf>
    <xf numFmtId="3" fontId="3" fillId="2" borderId="4" xfId="4" applyNumberFormat="1" applyFont="1" applyFill="1" applyBorder="1" applyAlignment="1">
      <alignment vertical="center" wrapText="1"/>
    </xf>
    <xf numFmtId="166" fontId="3" fillId="2" borderId="4" xfId="4" applyNumberFormat="1" applyFont="1" applyFill="1" applyBorder="1" applyAlignment="1">
      <alignment vertical="center"/>
    </xf>
    <xf numFmtId="3" fontId="3" fillId="2" borderId="4" xfId="4" applyNumberFormat="1" applyFont="1" applyFill="1" applyBorder="1" applyAlignment="1">
      <alignment vertical="center"/>
    </xf>
    <xf numFmtId="0" fontId="8" fillId="0" borderId="4" xfId="4" applyFont="1" applyBorder="1" applyAlignment="1">
      <alignment horizontal="center" vertical="center"/>
    </xf>
    <xf numFmtId="3" fontId="6" fillId="0" borderId="4" xfId="6" applyNumberFormat="1" applyFont="1" applyBorder="1" applyAlignment="1">
      <alignment vertical="center"/>
    </xf>
    <xf numFmtId="0" fontId="3" fillId="2" borderId="4" xfId="4" applyFont="1" applyFill="1" applyBorder="1" applyAlignment="1">
      <alignment vertical="center"/>
    </xf>
    <xf numFmtId="0" fontId="16" fillId="0" borderId="0" xfId="4" applyFont="1" applyAlignment="1">
      <alignment vertical="center"/>
    </xf>
    <xf numFmtId="3" fontId="9" fillId="0" borderId="0" xfId="4" applyNumberFormat="1" applyAlignment="1">
      <alignment vertical="center"/>
    </xf>
    <xf numFmtId="0" fontId="7" fillId="2" borderId="4" xfId="6" applyFont="1" applyFill="1" applyBorder="1" applyAlignment="1">
      <alignment horizontal="center" vertical="center" wrapText="1"/>
    </xf>
    <xf numFmtId="0" fontId="7" fillId="2" borderId="12" xfId="6" applyFont="1" applyFill="1" applyBorder="1" applyAlignment="1">
      <alignment horizontal="center" vertical="center" wrapText="1"/>
    </xf>
    <xf numFmtId="0" fontId="7" fillId="2" borderId="4" xfId="6" applyFont="1" applyFill="1" applyBorder="1" applyAlignment="1">
      <alignment horizontal="center" vertical="top" wrapText="1"/>
    </xf>
    <xf numFmtId="3" fontId="8" fillId="0" borderId="4" xfId="0" applyNumberFormat="1" applyFont="1" applyBorder="1" applyAlignment="1">
      <alignment horizontal="center" vertical="center"/>
    </xf>
    <xf numFmtId="3" fontId="8" fillId="0" borderId="4" xfId="8" applyNumberFormat="1" applyFont="1" applyBorder="1" applyAlignment="1">
      <alignment vertical="center"/>
    </xf>
    <xf numFmtId="0" fontId="18" fillId="0" borderId="0" xfId="7" applyFont="1" applyAlignment="1">
      <alignment vertical="center"/>
    </xf>
    <xf numFmtId="3" fontId="7" fillId="2" borderId="12" xfId="0" applyNumberFormat="1" applyFont="1" applyFill="1" applyBorder="1" applyAlignment="1">
      <alignment vertical="center"/>
    </xf>
    <xf numFmtId="0" fontId="8" fillId="0" borderId="4" xfId="0" applyFont="1" applyBorder="1" applyAlignment="1">
      <alignment vertical="center"/>
    </xf>
    <xf numFmtId="3" fontId="8" fillId="0" borderId="12" xfId="12" applyNumberFormat="1" applyFont="1" applyBorder="1" applyAlignment="1">
      <alignment vertical="center" wrapText="1"/>
    </xf>
    <xf numFmtId="3" fontId="6" fillId="0" borderId="12" xfId="0" applyNumberFormat="1" applyFont="1" applyBorder="1" applyAlignment="1">
      <alignment horizontal="left" vertical="center" wrapText="1"/>
    </xf>
    <xf numFmtId="3" fontId="6" fillId="0" borderId="12" xfId="0" applyNumberFormat="1" applyFont="1" applyBorder="1" applyAlignment="1">
      <alignment vertical="center" wrapText="1"/>
    </xf>
    <xf numFmtId="3" fontId="8" fillId="0" borderId="12" xfId="0" applyNumberFormat="1" applyFont="1" applyBorder="1" applyAlignment="1">
      <alignment horizontal="left" vertical="center"/>
    </xf>
    <xf numFmtId="3" fontId="8" fillId="0" borderId="12" xfId="0" applyNumberFormat="1" applyFont="1" applyBorder="1" applyAlignment="1">
      <alignment vertical="center" wrapText="1"/>
    </xf>
    <xf numFmtId="3" fontId="6" fillId="0" borderId="12" xfId="0" applyNumberFormat="1" applyFont="1" applyBorder="1" applyAlignment="1">
      <alignment vertical="center"/>
    </xf>
    <xf numFmtId="3" fontId="3" fillId="2" borderId="4" xfId="0" applyNumberFormat="1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3" fontId="8" fillId="0" borderId="12" xfId="0" applyNumberFormat="1" applyFont="1" applyBorder="1" applyAlignment="1">
      <alignment horizontal="left" vertical="center" wrapText="1"/>
    </xf>
    <xf numFmtId="3" fontId="6" fillId="0" borderId="4" xfId="0" applyNumberFormat="1" applyFont="1" applyBorder="1" applyAlignment="1">
      <alignment horizontal="right" vertical="center" wrapText="1"/>
    </xf>
    <xf numFmtId="0" fontId="8" fillId="0" borderId="12" xfId="12" applyFont="1" applyBorder="1" applyAlignment="1">
      <alignment vertical="center" wrapText="1"/>
    </xf>
    <xf numFmtId="3" fontId="6" fillId="0" borderId="12" xfId="0" applyNumberFormat="1" applyFont="1" applyBorder="1" applyAlignment="1">
      <alignment horizontal="left" vertical="center"/>
    </xf>
    <xf numFmtId="3" fontId="8" fillId="0" borderId="4" xfId="8" applyNumberFormat="1" applyFont="1" applyBorder="1" applyAlignment="1">
      <alignment vertical="center" wrapText="1"/>
    </xf>
    <xf numFmtId="3" fontId="8" fillId="0" borderId="4" xfId="0" applyNumberFormat="1" applyFont="1" applyBorder="1" applyAlignment="1">
      <alignment vertical="center"/>
    </xf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 wrapText="1"/>
    </xf>
    <xf numFmtId="0" fontId="8" fillId="0" borderId="4" xfId="13" applyFont="1" applyBorder="1" applyAlignment="1">
      <alignment vertical="center" wrapText="1"/>
    </xf>
    <xf numFmtId="3" fontId="6" fillId="0" borderId="4" xfId="0" applyNumberFormat="1" applyFont="1" applyBorder="1" applyAlignment="1">
      <alignment horizontal="center" vertical="center"/>
    </xf>
    <xf numFmtId="3" fontId="3" fillId="2" borderId="4" xfId="3" applyNumberFormat="1" applyFont="1" applyFill="1" applyBorder="1" applyAlignment="1">
      <alignment horizontal="center" vertical="center" wrapText="1"/>
    </xf>
    <xf numFmtId="3" fontId="6" fillId="0" borderId="4" xfId="3" applyNumberFormat="1" applyFont="1" applyBorder="1" applyAlignment="1">
      <alignment horizontal="center" vertical="center" wrapText="1"/>
    </xf>
    <xf numFmtId="3" fontId="3" fillId="0" borderId="4" xfId="3" applyNumberFormat="1" applyFont="1" applyBorder="1" applyAlignment="1">
      <alignment horizontal="center" vertical="center" wrapText="1"/>
    </xf>
    <xf numFmtId="3" fontId="6" fillId="0" borderId="4" xfId="3" applyNumberFormat="1" applyFont="1" applyBorder="1" applyAlignment="1">
      <alignment horizontal="center" vertical="center"/>
    </xf>
    <xf numFmtId="3" fontId="6" fillId="0" borderId="4" xfId="4" applyNumberFormat="1" applyFont="1" applyBorder="1" applyAlignment="1">
      <alignment horizontal="right" vertical="center" wrapText="1"/>
    </xf>
    <xf numFmtId="3" fontId="6" fillId="0" borderId="4" xfId="3" applyNumberFormat="1" applyFont="1" applyBorder="1" applyAlignment="1">
      <alignment horizontal="right" vertical="center"/>
    </xf>
    <xf numFmtId="166" fontId="6" fillId="0" borderId="4" xfId="4" applyNumberFormat="1" applyFont="1" applyBorder="1" applyAlignment="1">
      <alignment vertical="center" wrapText="1"/>
    </xf>
    <xf numFmtId="3" fontId="6" fillId="0" borderId="4" xfId="4" applyNumberFormat="1" applyFont="1" applyBorder="1" applyAlignment="1">
      <alignment horizontal="right" vertical="center"/>
    </xf>
    <xf numFmtId="3" fontId="6" fillId="0" borderId="4" xfId="3" applyNumberFormat="1" applyFont="1" applyBorder="1" applyAlignment="1">
      <alignment horizontal="left" vertical="center"/>
    </xf>
    <xf numFmtId="3" fontId="6" fillId="0" borderId="4" xfId="3" applyNumberFormat="1" applyFont="1" applyBorder="1" applyAlignment="1">
      <alignment horizontal="left" vertical="center" wrapText="1"/>
    </xf>
    <xf numFmtId="3" fontId="6" fillId="0" borderId="4" xfId="3" applyNumberFormat="1" applyFont="1" applyBorder="1" applyAlignment="1">
      <alignment horizontal="right" vertical="center" wrapText="1"/>
    </xf>
    <xf numFmtId="0" fontId="6" fillId="0" borderId="4" xfId="5" applyFont="1" applyBorder="1" applyAlignment="1">
      <alignment vertical="center" wrapText="1"/>
    </xf>
    <xf numFmtId="3" fontId="6" fillId="0" borderId="4" xfId="5" applyNumberFormat="1" applyFont="1" applyBorder="1" applyAlignment="1">
      <alignment horizontal="right" vertical="center" wrapText="1"/>
    </xf>
    <xf numFmtId="3" fontId="6" fillId="2" borderId="4" xfId="3" applyNumberFormat="1" applyFont="1" applyFill="1" applyBorder="1" applyAlignment="1">
      <alignment horizontal="center" vertical="center"/>
    </xf>
    <xf numFmtId="3" fontId="3" fillId="2" borderId="4" xfId="4" applyNumberFormat="1" applyFont="1" applyFill="1" applyBorder="1" applyAlignment="1">
      <alignment horizontal="right" vertical="center" wrapText="1"/>
    </xf>
    <xf numFmtId="166" fontId="3" fillId="2" borderId="4" xfId="4" applyNumberFormat="1" applyFont="1" applyFill="1" applyBorder="1" applyAlignment="1">
      <alignment vertical="center" wrapText="1"/>
    </xf>
    <xf numFmtId="3" fontId="3" fillId="2" borderId="4" xfId="3" applyNumberFormat="1" applyFont="1" applyFill="1" applyBorder="1" applyAlignment="1">
      <alignment horizontal="right" vertical="center"/>
    </xf>
    <xf numFmtId="3" fontId="3" fillId="0" borderId="4" xfId="3" applyNumberFormat="1" applyFont="1" applyBorder="1" applyAlignment="1">
      <alignment horizontal="center" vertical="center"/>
    </xf>
    <xf numFmtId="3" fontId="3" fillId="2" borderId="4" xfId="3" applyNumberFormat="1" applyFont="1" applyFill="1" applyBorder="1" applyAlignment="1">
      <alignment vertical="center"/>
    </xf>
    <xf numFmtId="0" fontId="25" fillId="2" borderId="25" xfId="0" applyFont="1" applyFill="1" applyBorder="1" applyAlignment="1">
      <alignment horizontal="center" vertical="center" wrapText="1"/>
    </xf>
    <xf numFmtId="0" fontId="25" fillId="2" borderId="26" xfId="0" applyFont="1" applyFill="1" applyBorder="1" applyAlignment="1">
      <alignment horizontal="center" vertical="center" wrapText="1"/>
    </xf>
    <xf numFmtId="3" fontId="3" fillId="2" borderId="14" xfId="3" applyNumberFormat="1" applyFont="1" applyFill="1" applyBorder="1" applyAlignment="1">
      <alignment horizontal="center" vertical="center" wrapText="1"/>
    </xf>
    <xf numFmtId="3" fontId="3" fillId="2" borderId="10" xfId="3" applyNumberFormat="1" applyFont="1" applyFill="1" applyBorder="1" applyAlignment="1">
      <alignment horizontal="center" vertical="center" wrapText="1"/>
    </xf>
    <xf numFmtId="3" fontId="6" fillId="0" borderId="6" xfId="3" applyNumberFormat="1" applyFont="1" applyBorder="1" applyAlignment="1">
      <alignment horizontal="center" vertical="center" wrapText="1"/>
    </xf>
    <xf numFmtId="3" fontId="6" fillId="0" borderId="27" xfId="3" applyNumberFormat="1" applyFont="1" applyBorder="1" applyAlignment="1">
      <alignment horizontal="center" vertical="center" wrapText="1"/>
    </xf>
    <xf numFmtId="3" fontId="3" fillId="0" borderId="28" xfId="3" applyNumberFormat="1" applyFont="1" applyBorder="1" applyAlignment="1">
      <alignment vertical="center"/>
    </xf>
    <xf numFmtId="3" fontId="6" fillId="0" borderId="6" xfId="0" applyNumberFormat="1" applyFont="1" applyBorder="1" applyAlignment="1">
      <alignment vertical="center"/>
    </xf>
    <xf numFmtId="3" fontId="6" fillId="0" borderId="6" xfId="0" applyNumberFormat="1" applyFont="1" applyBorder="1" applyAlignment="1">
      <alignment horizontal="center" vertical="center"/>
    </xf>
    <xf numFmtId="3" fontId="6" fillId="0" borderId="29" xfId="0" applyNumberFormat="1" applyFont="1" applyBorder="1" applyAlignment="1">
      <alignment horizontal="right" vertical="center"/>
    </xf>
    <xf numFmtId="3" fontId="3" fillId="0" borderId="30" xfId="3" applyNumberFormat="1" applyFont="1" applyBorder="1" applyAlignment="1">
      <alignment horizontal="right" vertical="center" wrapText="1"/>
    </xf>
    <xf numFmtId="3" fontId="3" fillId="0" borderId="6" xfId="3" applyNumberFormat="1" applyFont="1" applyBorder="1" applyAlignment="1">
      <alignment horizontal="right" vertical="center" wrapText="1"/>
    </xf>
    <xf numFmtId="3" fontId="6" fillId="0" borderId="24" xfId="0" applyNumberFormat="1" applyFont="1" applyBorder="1" applyAlignment="1">
      <alignment horizontal="right" vertical="center"/>
    </xf>
    <xf numFmtId="3" fontId="3" fillId="0" borderId="5" xfId="3" applyNumberFormat="1" applyFont="1" applyBorder="1" applyAlignment="1">
      <alignment horizontal="right" vertical="center" wrapText="1"/>
    </xf>
    <xf numFmtId="3" fontId="3" fillId="0" borderId="4" xfId="3" applyNumberFormat="1" applyFont="1" applyBorder="1" applyAlignment="1">
      <alignment horizontal="right" vertical="center" wrapText="1"/>
    </xf>
    <xf numFmtId="0" fontId="6" fillId="0" borderId="12" xfId="6" applyFont="1" applyBorder="1" applyAlignment="1">
      <alignment vertical="center"/>
    </xf>
    <xf numFmtId="3" fontId="3" fillId="0" borderId="4" xfId="3" applyNumberFormat="1" applyFont="1" applyBorder="1" applyAlignment="1">
      <alignment horizontal="left" vertical="center"/>
    </xf>
    <xf numFmtId="3" fontId="3" fillId="0" borderId="4" xfId="3" applyNumberFormat="1" applyFont="1" applyBorder="1" applyAlignment="1">
      <alignment horizontal="right" vertical="center"/>
    </xf>
    <xf numFmtId="3" fontId="3" fillId="0" borderId="24" xfId="3" applyNumberFormat="1" applyFont="1" applyBorder="1" applyAlignment="1">
      <alignment horizontal="right" vertical="center"/>
    </xf>
    <xf numFmtId="3" fontId="6" fillId="0" borderId="5" xfId="3" applyNumberFormat="1" applyFont="1" applyBorder="1" applyAlignment="1">
      <alignment horizontal="right" vertical="center"/>
    </xf>
    <xf numFmtId="3" fontId="6" fillId="0" borderId="12" xfId="3" applyNumberFormat="1" applyFont="1" applyBorder="1" applyAlignment="1">
      <alignment horizontal="center" vertical="center"/>
    </xf>
    <xf numFmtId="3" fontId="6" fillId="0" borderId="12" xfId="3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3" fontId="6" fillId="0" borderId="12" xfId="3" applyNumberFormat="1" applyFont="1" applyBorder="1" applyAlignment="1">
      <alignment vertical="center"/>
    </xf>
    <xf numFmtId="0" fontId="6" fillId="0" borderId="4" xfId="0" applyFont="1" applyBorder="1" applyAlignment="1">
      <alignment vertical="center"/>
    </xf>
    <xf numFmtId="165" fontId="6" fillId="0" borderId="24" xfId="3" applyNumberFormat="1" applyFont="1" applyBorder="1" applyAlignment="1">
      <alignment horizontal="right" vertical="center"/>
    </xf>
    <xf numFmtId="3" fontId="6" fillId="0" borderId="12" xfId="3" applyNumberFormat="1" applyFont="1" applyBorder="1" applyAlignment="1">
      <alignment vertical="center" wrapText="1"/>
    </xf>
    <xf numFmtId="3" fontId="6" fillId="0" borderId="31" xfId="3" applyNumberFormat="1" applyFont="1" applyBorder="1" applyAlignment="1">
      <alignment vertical="center"/>
    </xf>
    <xf numFmtId="3" fontId="10" fillId="0" borderId="4" xfId="0" applyNumberFormat="1" applyFont="1" applyBorder="1" applyAlignment="1">
      <alignment horizontal="center" vertical="center"/>
    </xf>
    <xf numFmtId="3" fontId="10" fillId="0" borderId="28" xfId="0" applyNumberFormat="1" applyFont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/>
    </xf>
    <xf numFmtId="0" fontId="6" fillId="0" borderId="12" xfId="8" applyFont="1" applyBorder="1" applyAlignment="1">
      <alignment vertical="center"/>
    </xf>
    <xf numFmtId="3" fontId="6" fillId="6" borderId="12" xfId="0" applyNumberFormat="1" applyFont="1" applyFill="1" applyBorder="1" applyAlignment="1">
      <alignment vertical="center"/>
    </xf>
    <xf numFmtId="3" fontId="6" fillId="6" borderId="12" xfId="0" applyNumberFormat="1" applyFont="1" applyFill="1" applyBorder="1" applyAlignment="1">
      <alignment horizontal="left" vertical="center"/>
    </xf>
    <xf numFmtId="3" fontId="6" fillId="0" borderId="5" xfId="0" applyNumberFormat="1" applyFont="1" applyBorder="1" applyAlignment="1">
      <alignment horizontal="right" vertical="center"/>
    </xf>
    <xf numFmtId="0" fontId="8" fillId="0" borderId="5" xfId="0" applyFont="1" applyBorder="1" applyAlignment="1">
      <alignment vertical="center"/>
    </xf>
    <xf numFmtId="3" fontId="6" fillId="0" borderId="5" xfId="0" applyNumberFormat="1" applyFont="1" applyBorder="1" applyAlignment="1">
      <alignment horizontal="center" vertical="center"/>
    </xf>
    <xf numFmtId="3" fontId="3" fillId="2" borderId="12" xfId="0" applyNumberFormat="1" applyFont="1" applyFill="1" applyBorder="1" applyAlignment="1">
      <alignment horizontal="center" vertical="center"/>
    </xf>
    <xf numFmtId="3" fontId="3" fillId="2" borderId="12" xfId="0" applyNumberFormat="1" applyFont="1" applyFill="1" applyBorder="1" applyAlignment="1">
      <alignment vertical="center"/>
    </xf>
    <xf numFmtId="3" fontId="3" fillId="2" borderId="5" xfId="0" applyNumberFormat="1" applyFont="1" applyFill="1" applyBorder="1" applyAlignment="1">
      <alignment vertical="center"/>
    </xf>
    <xf numFmtId="3" fontId="3" fillId="2" borderId="5" xfId="0" applyNumberFormat="1" applyFont="1" applyFill="1" applyBorder="1" applyAlignment="1">
      <alignment horizontal="center" vertical="center"/>
    </xf>
    <xf numFmtId="3" fontId="7" fillId="2" borderId="5" xfId="0" applyNumberFormat="1" applyFont="1" applyFill="1" applyBorder="1" applyAlignment="1">
      <alignment horizontal="right" vertical="center"/>
    </xf>
    <xf numFmtId="165" fontId="7" fillId="2" borderId="24" xfId="3" applyNumberFormat="1" applyFont="1" applyFill="1" applyBorder="1" applyAlignment="1">
      <alignment horizontal="right" vertical="center"/>
    </xf>
    <xf numFmtId="3" fontId="7" fillId="2" borderId="4" xfId="0" applyNumberFormat="1" applyFont="1" applyFill="1" applyBorder="1" applyAlignment="1">
      <alignment horizontal="right" vertical="center"/>
    </xf>
    <xf numFmtId="3" fontId="3" fillId="0" borderId="4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3" fontId="6" fillId="0" borderId="32" xfId="10" applyNumberFormat="1" applyFont="1" applyBorder="1" applyAlignment="1">
      <alignment vertical="center" wrapText="1"/>
    </xf>
    <xf numFmtId="3" fontId="8" fillId="0" borderId="5" xfId="0" applyNumberFormat="1" applyFont="1" applyBorder="1" applyAlignment="1">
      <alignment horizontal="right" vertical="center"/>
    </xf>
    <xf numFmtId="3" fontId="6" fillId="0" borderId="33" xfId="10" applyNumberFormat="1" applyFont="1" applyBorder="1" applyAlignment="1">
      <alignment vertical="center" wrapText="1"/>
    </xf>
    <xf numFmtId="3" fontId="3" fillId="0" borderId="4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10" fillId="0" borderId="12" xfId="6" applyFont="1" applyBorder="1" applyAlignment="1">
      <alignment vertical="center"/>
    </xf>
    <xf numFmtId="3" fontId="10" fillId="0" borderId="12" xfId="0" applyNumberFormat="1" applyFont="1" applyBorder="1" applyAlignment="1">
      <alignment vertical="center" wrapText="1"/>
    </xf>
    <xf numFmtId="0" fontId="22" fillId="0" borderId="4" xfId="0" applyFont="1" applyBorder="1" applyAlignment="1">
      <alignment vertical="center" wrapText="1"/>
    </xf>
    <xf numFmtId="0" fontId="22" fillId="0" borderId="4" xfId="0" applyFont="1" applyBorder="1" applyAlignment="1">
      <alignment horizontal="center" vertical="center" wrapText="1"/>
    </xf>
    <xf numFmtId="3" fontId="22" fillId="0" borderId="4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3" fontId="6" fillId="0" borderId="15" xfId="0" applyNumberFormat="1" applyFont="1" applyBorder="1" applyAlignment="1">
      <alignment horizontal="left" vertical="center" wrapText="1"/>
    </xf>
    <xf numFmtId="3" fontId="6" fillId="0" borderId="21" xfId="0" applyNumberFormat="1" applyFont="1" applyBorder="1" applyAlignment="1">
      <alignment horizontal="center" vertical="center"/>
    </xf>
    <xf numFmtId="3" fontId="6" fillId="0" borderId="21" xfId="0" applyNumberFormat="1" applyFont="1" applyBorder="1" applyAlignment="1">
      <alignment vertical="center"/>
    </xf>
    <xf numFmtId="3" fontId="6" fillId="0" borderId="34" xfId="0" applyNumberFormat="1" applyFont="1" applyBorder="1" applyAlignment="1">
      <alignment vertical="center"/>
    </xf>
    <xf numFmtId="3" fontId="10" fillId="0" borderId="12" xfId="0" applyNumberFormat="1" applyFont="1" applyBorder="1" applyAlignment="1">
      <alignment vertical="center"/>
    </xf>
    <xf numFmtId="0" fontId="22" fillId="0" borderId="4" xfId="0" applyFont="1" applyBorder="1" applyAlignment="1">
      <alignment vertical="center"/>
    </xf>
    <xf numFmtId="0" fontId="22" fillId="0" borderId="4" xfId="0" applyFont="1" applyBorder="1" applyAlignment="1">
      <alignment horizontal="center" vertical="center"/>
    </xf>
    <xf numFmtId="3" fontId="22" fillId="0" borderId="4" xfId="0" applyNumberFormat="1" applyFont="1" applyBorder="1" applyAlignment="1">
      <alignment horizontal="right" vertical="center"/>
    </xf>
    <xf numFmtId="0" fontId="8" fillId="0" borderId="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wrapText="1"/>
    </xf>
    <xf numFmtId="0" fontId="6" fillId="0" borderId="4" xfId="0" applyFont="1" applyBorder="1" applyAlignment="1">
      <alignment wrapText="1"/>
    </xf>
    <xf numFmtId="0" fontId="6" fillId="0" borderId="4" xfId="0" applyFont="1" applyBorder="1" applyAlignment="1">
      <alignment horizontal="right" wrapText="1"/>
    </xf>
    <xf numFmtId="3" fontId="6" fillId="0" borderId="4" xfId="0" applyNumberFormat="1" applyFont="1" applyBorder="1" applyAlignment="1">
      <alignment horizontal="center" wrapText="1"/>
    </xf>
    <xf numFmtId="3" fontId="6" fillId="0" borderId="4" xfId="0" applyNumberFormat="1" applyFont="1" applyBorder="1" applyAlignment="1">
      <alignment horizontal="right" wrapText="1"/>
    </xf>
    <xf numFmtId="3" fontId="6" fillId="0" borderId="15" xfId="0" applyNumberFormat="1" applyFont="1" applyBorder="1" applyAlignment="1">
      <alignment vertical="center"/>
    </xf>
    <xf numFmtId="49" fontId="8" fillId="0" borderId="4" xfId="0" applyNumberFormat="1" applyFont="1" applyBorder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3" fontId="6" fillId="0" borderId="4" xfId="0" applyNumberFormat="1" applyFont="1" applyBorder="1" applyAlignment="1">
      <alignment wrapText="1"/>
    </xf>
    <xf numFmtId="0" fontId="6" fillId="0" borderId="5" xfId="0" applyFont="1" applyBorder="1" applyAlignment="1">
      <alignment vertical="center"/>
    </xf>
    <xf numFmtId="3" fontId="3" fillId="2" borderId="5" xfId="0" applyNumberFormat="1" applyFont="1" applyFill="1" applyBorder="1" applyAlignment="1">
      <alignment horizontal="right" vertical="center"/>
    </xf>
    <xf numFmtId="165" fontId="3" fillId="2" borderId="24" xfId="3" applyNumberFormat="1" applyFont="1" applyFill="1" applyBorder="1" applyAlignment="1">
      <alignment horizontal="right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7" fillId="0" borderId="12" xfId="0" applyNumberFormat="1" applyFont="1" applyBorder="1" applyAlignment="1">
      <alignment horizontal="center" vertical="center"/>
    </xf>
    <xf numFmtId="3" fontId="7" fillId="0" borderId="12" xfId="0" applyNumberFormat="1" applyFont="1" applyBorder="1" applyAlignment="1">
      <alignment vertical="center"/>
    </xf>
    <xf numFmtId="3" fontId="7" fillId="0" borderId="21" xfId="0" applyNumberFormat="1" applyFont="1" applyBorder="1" applyAlignment="1">
      <alignment horizontal="center" vertical="center"/>
    </xf>
    <xf numFmtId="49" fontId="7" fillId="0" borderId="34" xfId="19" applyNumberFormat="1" applyFont="1" applyBorder="1" applyAlignment="1">
      <alignment horizontal="left" vertical="center" wrapText="1"/>
    </xf>
    <xf numFmtId="3" fontId="3" fillId="0" borderId="15" xfId="0" applyNumberFormat="1" applyFont="1" applyBorder="1" applyAlignment="1">
      <alignment horizontal="center" vertical="center"/>
    </xf>
    <xf numFmtId="3" fontId="6" fillId="0" borderId="15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vertical="center"/>
    </xf>
    <xf numFmtId="3" fontId="6" fillId="2" borderId="5" xfId="0" applyNumberFormat="1" applyFont="1" applyFill="1" applyBorder="1" applyAlignment="1">
      <alignment vertical="center"/>
    </xf>
    <xf numFmtId="3" fontId="6" fillId="2" borderId="5" xfId="0" applyNumberFormat="1" applyFont="1" applyFill="1" applyBorder="1" applyAlignment="1">
      <alignment horizontal="center" vertical="center"/>
    </xf>
    <xf numFmtId="3" fontId="6" fillId="2" borderId="5" xfId="3" applyNumberFormat="1" applyFont="1" applyFill="1" applyBorder="1" applyAlignment="1">
      <alignment horizontal="right" vertical="center"/>
    </xf>
    <xf numFmtId="3" fontId="6" fillId="2" borderId="4" xfId="3" applyNumberFormat="1" applyFont="1" applyFill="1" applyBorder="1" applyAlignment="1">
      <alignment horizontal="right" vertical="center"/>
    </xf>
    <xf numFmtId="3" fontId="6" fillId="0" borderId="28" xfId="0" applyNumberFormat="1" applyFont="1" applyBorder="1" applyAlignment="1">
      <alignment vertical="center"/>
    </xf>
    <xf numFmtId="3" fontId="8" fillId="0" borderId="15" xfId="0" applyNumberFormat="1" applyFont="1" applyBorder="1" applyAlignment="1">
      <alignment vertical="center"/>
    </xf>
    <xf numFmtId="3" fontId="6" fillId="0" borderId="16" xfId="0" applyNumberFormat="1" applyFont="1" applyBorder="1" applyAlignment="1">
      <alignment vertical="center"/>
    </xf>
    <xf numFmtId="0" fontId="8" fillId="0" borderId="15" xfId="22" applyFont="1" applyBorder="1" applyAlignment="1">
      <alignment vertical="center" wrapText="1"/>
    </xf>
    <xf numFmtId="3" fontId="6" fillId="2" borderId="28" xfId="0" applyNumberFormat="1" applyFont="1" applyFill="1" applyBorder="1" applyAlignment="1">
      <alignment vertical="center"/>
    </xf>
    <xf numFmtId="3" fontId="6" fillId="2" borderId="4" xfId="0" applyNumberFormat="1" applyFont="1" applyFill="1" applyBorder="1" applyAlignment="1">
      <alignment horizontal="center" vertical="center"/>
    </xf>
    <xf numFmtId="49" fontId="6" fillId="0" borderId="12" xfId="0" applyNumberFormat="1" applyFont="1" applyBorder="1" applyAlignment="1">
      <alignment vertical="center"/>
    </xf>
    <xf numFmtId="3" fontId="3" fillId="2" borderId="12" xfId="0" applyNumberFormat="1" applyFont="1" applyFill="1" applyBorder="1" applyAlignment="1">
      <alignment horizontal="left" vertical="center"/>
    </xf>
    <xf numFmtId="0" fontId="7" fillId="0" borderId="15" xfId="23" applyFont="1" applyBorder="1" applyAlignment="1">
      <alignment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30" xfId="0" applyNumberFormat="1" applyFont="1" applyBorder="1" applyAlignment="1">
      <alignment vertical="center"/>
    </xf>
    <xf numFmtId="3" fontId="8" fillId="0" borderId="12" xfId="0" applyNumberFormat="1" applyFont="1" applyBorder="1" applyAlignment="1">
      <alignment vertical="center"/>
    </xf>
    <xf numFmtId="3" fontId="6" fillId="7" borderId="6" xfId="0" applyNumberFormat="1" applyFont="1" applyFill="1" applyBorder="1" applyAlignment="1">
      <alignment horizontal="center" vertical="center"/>
    </xf>
    <xf numFmtId="3" fontId="6" fillId="0" borderId="30" xfId="0" applyNumberFormat="1" applyFont="1" applyBorder="1" applyAlignment="1">
      <alignment vertical="center"/>
    </xf>
    <xf numFmtId="3" fontId="6" fillId="0" borderId="20" xfId="0" applyNumberFormat="1" applyFont="1" applyBorder="1" applyAlignment="1">
      <alignment horizontal="center" vertical="center"/>
    </xf>
    <xf numFmtId="3" fontId="6" fillId="2" borderId="12" xfId="0" applyNumberFormat="1" applyFont="1" applyFill="1" applyBorder="1" applyAlignment="1">
      <alignment horizontal="center" vertical="center"/>
    </xf>
    <xf numFmtId="0" fontId="7" fillId="0" borderId="35" xfId="17" applyFont="1" applyBorder="1" applyAlignment="1">
      <alignment horizontal="center" vertical="center"/>
    </xf>
    <xf numFmtId="0" fontId="7" fillId="0" borderId="34" xfId="23" applyFont="1" applyBorder="1" applyAlignment="1">
      <alignment vertical="center"/>
    </xf>
    <xf numFmtId="3" fontId="6" fillId="0" borderId="8" xfId="0" applyNumberFormat="1" applyFont="1" applyBorder="1" applyAlignment="1">
      <alignment horizontal="center" vertical="center"/>
    </xf>
    <xf numFmtId="3" fontId="3" fillId="2" borderId="20" xfId="0" applyNumberFormat="1" applyFont="1" applyFill="1" applyBorder="1" applyAlignment="1">
      <alignment vertical="center"/>
    </xf>
    <xf numFmtId="3" fontId="6" fillId="2" borderId="39" xfId="0" applyNumberFormat="1" applyFont="1" applyFill="1" applyBorder="1" applyAlignment="1">
      <alignment vertical="center"/>
    </xf>
    <xf numFmtId="3" fontId="6" fillId="0" borderId="4" xfId="27" applyNumberFormat="1" applyFont="1" applyBorder="1" applyAlignment="1">
      <alignment horizontal="right" vertical="center" wrapText="1"/>
    </xf>
    <xf numFmtId="3" fontId="6" fillId="0" borderId="5" xfId="27" applyNumberFormat="1" applyFont="1" applyBorder="1" applyAlignment="1">
      <alignment horizontal="right" vertical="center" wrapText="1"/>
    </xf>
    <xf numFmtId="3" fontId="3" fillId="0" borderId="5" xfId="0" applyNumberFormat="1" applyFont="1" applyBorder="1" applyAlignment="1">
      <alignment horizontal="left" vertical="center"/>
    </xf>
    <xf numFmtId="3" fontId="3" fillId="2" borderId="28" xfId="0" applyNumberFormat="1" applyFont="1" applyFill="1" applyBorder="1" applyAlignment="1">
      <alignment vertical="center"/>
    </xf>
    <xf numFmtId="3" fontId="6" fillId="0" borderId="20" xfId="0" applyNumberFormat="1" applyFont="1" applyBorder="1" applyAlignment="1">
      <alignment vertical="center"/>
    </xf>
    <xf numFmtId="165" fontId="6" fillId="2" borderId="24" xfId="3" applyNumberFormat="1" applyFont="1" applyFill="1" applyBorder="1" applyAlignment="1">
      <alignment horizontal="right" vertical="center"/>
    </xf>
    <xf numFmtId="3" fontId="3" fillId="6" borderId="4" xfId="0" applyNumberFormat="1" applyFont="1" applyFill="1" applyBorder="1" applyAlignment="1">
      <alignment horizontal="center" vertical="center"/>
    </xf>
    <xf numFmtId="3" fontId="3" fillId="6" borderId="12" xfId="0" applyNumberFormat="1" applyFont="1" applyFill="1" applyBorder="1" applyAlignment="1">
      <alignment horizontal="center" vertical="center"/>
    </xf>
    <xf numFmtId="3" fontId="3" fillId="6" borderId="5" xfId="0" applyNumberFormat="1" applyFont="1" applyFill="1" applyBorder="1" applyAlignment="1">
      <alignment vertical="center"/>
    </xf>
    <xf numFmtId="3" fontId="3" fillId="6" borderId="5" xfId="0" applyNumberFormat="1" applyFont="1" applyFill="1" applyBorder="1" applyAlignment="1">
      <alignment horizontal="center" vertical="center"/>
    </xf>
    <xf numFmtId="3" fontId="3" fillId="6" borderId="5" xfId="0" applyNumberFormat="1" applyFont="1" applyFill="1" applyBorder="1" applyAlignment="1">
      <alignment horizontal="right" vertical="center"/>
    </xf>
    <xf numFmtId="3" fontId="3" fillId="6" borderId="4" xfId="0" applyNumberFormat="1" applyFont="1" applyFill="1" applyBorder="1" applyAlignment="1">
      <alignment horizontal="right" vertical="center"/>
    </xf>
    <xf numFmtId="3" fontId="6" fillId="6" borderId="4" xfId="0" applyNumberFormat="1" applyFont="1" applyFill="1" applyBorder="1" applyAlignment="1">
      <alignment vertical="center"/>
    </xf>
    <xf numFmtId="3" fontId="6" fillId="6" borderId="4" xfId="0" applyNumberFormat="1" applyFont="1" applyFill="1" applyBorder="1" applyAlignment="1">
      <alignment horizontal="right" vertical="center"/>
    </xf>
    <xf numFmtId="3" fontId="6" fillId="6" borderId="5" xfId="0" applyNumberFormat="1" applyFont="1" applyFill="1" applyBorder="1" applyAlignment="1">
      <alignment horizontal="right" vertical="center"/>
    </xf>
    <xf numFmtId="3" fontId="3" fillId="6" borderId="28" xfId="0" applyNumberFormat="1" applyFont="1" applyFill="1" applyBorder="1" applyAlignment="1">
      <alignment horizontal="center" vertical="center"/>
    </xf>
    <xf numFmtId="3" fontId="3" fillId="2" borderId="5" xfId="0" applyNumberFormat="1" applyFont="1" applyFill="1" applyBorder="1" applyAlignment="1">
      <alignment horizontal="left" vertical="center"/>
    </xf>
    <xf numFmtId="3" fontId="3" fillId="0" borderId="21" xfId="0" applyNumberFormat="1" applyFont="1" applyBorder="1" applyAlignment="1">
      <alignment horizontal="center" vertical="center"/>
    </xf>
    <xf numFmtId="3" fontId="3" fillId="2" borderId="30" xfId="0" applyNumberFormat="1" applyFont="1" applyFill="1" applyBorder="1" applyAlignment="1">
      <alignment horizontal="center" vertical="center"/>
    </xf>
    <xf numFmtId="3" fontId="3" fillId="2" borderId="30" xfId="0" applyNumberFormat="1" applyFont="1" applyFill="1" applyBorder="1" applyAlignment="1">
      <alignment horizontal="right" vertical="center"/>
    </xf>
    <xf numFmtId="3" fontId="23" fillId="6" borderId="4" xfId="3" applyNumberFormat="1" applyFont="1" applyFill="1" applyBorder="1" applyAlignment="1">
      <alignment horizontal="center" vertical="top" wrapText="1"/>
    </xf>
    <xf numFmtId="3" fontId="6" fillId="6" borderId="4" xfId="3" applyNumberFormat="1" applyFont="1" applyFill="1" applyBorder="1" applyAlignment="1">
      <alignment horizontal="right" vertical="top" wrapText="1"/>
    </xf>
    <xf numFmtId="3" fontId="3" fillId="2" borderId="5" xfId="3" applyNumberFormat="1" applyFont="1" applyFill="1" applyBorder="1" applyAlignment="1">
      <alignment horizontal="right" vertical="center"/>
    </xf>
    <xf numFmtId="0" fontId="8" fillId="2" borderId="37" xfId="0" applyFont="1" applyFill="1" applyBorder="1" applyAlignment="1">
      <alignment vertical="center"/>
    </xf>
    <xf numFmtId="0" fontId="8" fillId="2" borderId="37" xfId="0" applyFont="1" applyFill="1" applyBorder="1" applyAlignment="1">
      <alignment horizontal="center" vertical="center"/>
    </xf>
    <xf numFmtId="3" fontId="3" fillId="2" borderId="37" xfId="0" applyNumberFormat="1" applyFont="1" applyFill="1" applyBorder="1" applyAlignment="1">
      <alignment horizontal="right" vertical="center"/>
    </xf>
    <xf numFmtId="3" fontId="3" fillId="2" borderId="8" xfId="0" applyNumberFormat="1" applyFont="1" applyFill="1" applyBorder="1" applyAlignment="1">
      <alignment horizontal="right" vertical="center"/>
    </xf>
    <xf numFmtId="3" fontId="8" fillId="0" borderId="5" xfId="31" applyNumberFormat="1" applyFont="1" applyBorder="1" applyAlignment="1">
      <alignment horizontal="right" vertical="center"/>
    </xf>
    <xf numFmtId="3" fontId="3" fillId="2" borderId="30" xfId="0" applyNumberFormat="1" applyFont="1" applyFill="1" applyBorder="1" applyAlignment="1">
      <alignment vertical="center"/>
    </xf>
    <xf numFmtId="3" fontId="3" fillId="2" borderId="6" xfId="0" applyNumberFormat="1" applyFont="1" applyFill="1" applyBorder="1" applyAlignment="1">
      <alignment horizontal="right" vertical="center"/>
    </xf>
    <xf numFmtId="0" fontId="29" fillId="2" borderId="4" xfId="0" applyFont="1" applyFill="1" applyBorder="1" applyAlignment="1">
      <alignment horizontal="center" vertical="center" wrapText="1"/>
    </xf>
    <xf numFmtId="165" fontId="8" fillId="0" borderId="4" xfId="0" applyNumberFormat="1" applyFont="1" applyBorder="1" applyAlignment="1">
      <alignment horizontal="right" vertical="center" wrapText="1"/>
    </xf>
    <xf numFmtId="3" fontId="8" fillId="0" borderId="4" xfId="31" applyNumberFormat="1" applyFont="1" applyBorder="1" applyAlignment="1">
      <alignment horizontal="right" vertical="center" wrapText="1"/>
    </xf>
    <xf numFmtId="3" fontId="8" fillId="0" borderId="4" xfId="31" applyNumberFormat="1" applyFont="1" applyBorder="1" applyAlignment="1">
      <alignment horizontal="right" vertical="center"/>
    </xf>
    <xf numFmtId="0" fontId="8" fillId="0" borderId="4" xfId="31" applyFont="1" applyBorder="1" applyAlignment="1">
      <alignment vertical="center" wrapText="1"/>
    </xf>
    <xf numFmtId="3" fontId="8" fillId="0" borderId="4" xfId="13" applyNumberFormat="1" applyFont="1" applyBorder="1" applyAlignment="1">
      <alignment horizontal="right" vertical="center"/>
    </xf>
    <xf numFmtId="0" fontId="8" fillId="2" borderId="4" xfId="31" applyFont="1" applyFill="1" applyBorder="1" applyAlignment="1">
      <alignment horizontal="center" vertical="center"/>
    </xf>
    <xf numFmtId="0" fontId="7" fillId="2" borderId="4" xfId="31" applyFont="1" applyFill="1" applyBorder="1" applyAlignment="1">
      <alignment vertical="center"/>
    </xf>
    <xf numFmtId="3" fontId="7" fillId="2" borderId="4" xfId="31" applyNumberFormat="1" applyFont="1" applyFill="1" applyBorder="1" applyAlignment="1">
      <alignment horizontal="right" vertical="center"/>
    </xf>
    <xf numFmtId="165" fontId="7" fillId="2" borderId="4" xfId="0" applyNumberFormat="1" applyFont="1" applyFill="1" applyBorder="1" applyAlignment="1">
      <alignment horizontal="right" vertical="center" wrapText="1"/>
    </xf>
    <xf numFmtId="0" fontId="8" fillId="0" borderId="4" xfId="0" applyFont="1" applyBorder="1" applyAlignment="1">
      <alignment horizontal="left" vertical="center"/>
    </xf>
    <xf numFmtId="0" fontId="8" fillId="0" borderId="4" xfId="31" applyFont="1" applyBorder="1" applyAlignment="1">
      <alignment vertical="center"/>
    </xf>
    <xf numFmtId="0" fontId="8" fillId="0" borderId="4" xfId="13" applyFont="1" applyBorder="1" applyAlignment="1">
      <alignment vertical="center"/>
    </xf>
    <xf numFmtId="3" fontId="3" fillId="8" borderId="6" xfId="0" applyNumberFormat="1" applyFont="1" applyFill="1" applyBorder="1" applyAlignment="1">
      <alignment vertical="center"/>
    </xf>
    <xf numFmtId="165" fontId="6" fillId="0" borderId="4" xfId="0" applyNumberFormat="1" applyFont="1" applyBorder="1" applyAlignment="1">
      <alignment vertical="center"/>
    </xf>
    <xf numFmtId="165" fontId="3" fillId="0" borderId="4" xfId="0" applyNumberFormat="1" applyFont="1" applyBorder="1" applyAlignment="1">
      <alignment vertical="center"/>
    </xf>
    <xf numFmtId="165" fontId="3" fillId="8" borderId="4" xfId="0" applyNumberFormat="1" applyFont="1" applyFill="1" applyBorder="1" applyAlignment="1">
      <alignment vertical="center"/>
    </xf>
    <xf numFmtId="165" fontId="8" fillId="0" borderId="4" xfId="0" applyNumberFormat="1" applyFont="1" applyBorder="1" applyAlignment="1">
      <alignment vertical="center" wrapText="1"/>
    </xf>
    <xf numFmtId="165" fontId="7" fillId="8" borderId="4" xfId="0" applyNumberFormat="1" applyFont="1" applyFill="1" applyBorder="1" applyAlignment="1">
      <alignment vertical="center" wrapText="1"/>
    </xf>
    <xf numFmtId="168" fontId="6" fillId="0" borderId="4" xfId="34" applyNumberFormat="1" applyFont="1" applyBorder="1"/>
    <xf numFmtId="0" fontId="8" fillId="0" borderId="12" xfId="1" applyFont="1" applyBorder="1" applyAlignment="1">
      <alignment vertical="center"/>
    </xf>
    <xf numFmtId="0" fontId="6" fillId="0" borderId="12" xfId="0" applyFont="1" applyBorder="1" applyAlignment="1">
      <alignment horizontal="right" vertical="center"/>
    </xf>
    <xf numFmtId="0" fontId="6" fillId="0" borderId="12" xfId="0" applyFont="1" applyBorder="1" applyAlignment="1">
      <alignment vertical="center"/>
    </xf>
    <xf numFmtId="3" fontId="6" fillId="0" borderId="15" xfId="3" applyNumberFormat="1" applyFont="1" applyBorder="1" applyAlignment="1">
      <alignment vertical="center"/>
    </xf>
    <xf numFmtId="0" fontId="6" fillId="0" borderId="12" xfId="1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3" fontId="6" fillId="0" borderId="12" xfId="10" applyNumberFormat="1" applyFont="1" applyBorder="1" applyAlignment="1">
      <alignment vertical="center" wrapText="1"/>
    </xf>
    <xf numFmtId="3" fontId="6" fillId="0" borderId="4" xfId="0" applyNumberFormat="1" applyFont="1" applyBorder="1" applyAlignment="1">
      <alignment horizontal="left" wrapText="1"/>
    </xf>
    <xf numFmtId="3" fontId="6" fillId="0" borderId="33" xfId="0" applyNumberFormat="1" applyFont="1" applyBorder="1" applyAlignment="1">
      <alignment horizontal="center" vertical="center"/>
    </xf>
    <xf numFmtId="3" fontId="6" fillId="0" borderId="4" xfId="0" applyNumberFormat="1" applyFont="1" applyFill="1" applyBorder="1" applyAlignment="1">
      <alignment horizontal="center" vertical="center"/>
    </xf>
    <xf numFmtId="3" fontId="6" fillId="0" borderId="12" xfId="0" applyNumberFormat="1" applyFont="1" applyFill="1" applyBorder="1" applyAlignment="1">
      <alignment horizontal="center" vertical="center"/>
    </xf>
    <xf numFmtId="3" fontId="6" fillId="0" borderId="4" xfId="0" applyNumberFormat="1" applyFont="1" applyFill="1" applyBorder="1" applyAlignment="1">
      <alignment horizontal="right" vertical="center"/>
    </xf>
    <xf numFmtId="3" fontId="6" fillId="0" borderId="4" xfId="3" applyNumberFormat="1" applyFont="1" applyFill="1" applyBorder="1" applyAlignment="1">
      <alignment horizontal="right" vertical="center"/>
    </xf>
    <xf numFmtId="165" fontId="6" fillId="0" borderId="24" xfId="3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Alignment="1">
      <alignment vertical="center"/>
    </xf>
    <xf numFmtId="3" fontId="8" fillId="0" borderId="20" xfId="0" applyNumberFormat="1" applyFont="1" applyBorder="1" applyAlignment="1">
      <alignment vertical="center"/>
    </xf>
    <xf numFmtId="3" fontId="6" fillId="0" borderId="38" xfId="0" applyNumberFormat="1" applyFont="1" applyBorder="1" applyAlignment="1">
      <alignment vertical="center"/>
    </xf>
    <xf numFmtId="3" fontId="8" fillId="0" borderId="36" xfId="0" applyNumberFormat="1" applyFont="1" applyBorder="1" applyAlignment="1">
      <alignment horizontal="left" vertical="center" wrapText="1"/>
    </xf>
    <xf numFmtId="3" fontId="3" fillId="0" borderId="12" xfId="0" applyNumberFormat="1" applyFont="1" applyFill="1" applyBorder="1" applyAlignment="1">
      <alignment vertical="center"/>
    </xf>
    <xf numFmtId="3" fontId="3" fillId="0" borderId="5" xfId="0" applyNumberFormat="1" applyFont="1" applyFill="1" applyBorder="1" applyAlignment="1">
      <alignment vertical="center"/>
    </xf>
    <xf numFmtId="3" fontId="3" fillId="0" borderId="5" xfId="0" applyNumberFormat="1" applyFont="1" applyFill="1" applyBorder="1" applyAlignment="1">
      <alignment horizontal="center" vertical="center"/>
    </xf>
    <xf numFmtId="3" fontId="3" fillId="0" borderId="5" xfId="0" applyNumberFormat="1" applyFont="1" applyFill="1" applyBorder="1" applyAlignment="1">
      <alignment horizontal="right" vertical="center"/>
    </xf>
    <xf numFmtId="3" fontId="31" fillId="0" borderId="0" xfId="0" applyNumberFormat="1" applyFont="1" applyAlignment="1">
      <alignment vertical="center"/>
    </xf>
    <xf numFmtId="3" fontId="32" fillId="0" borderId="0" xfId="0" applyNumberFormat="1" applyFont="1" applyAlignment="1">
      <alignment vertical="center"/>
    </xf>
    <xf numFmtId="3" fontId="0" fillId="0" borderId="4" xfId="0" applyNumberFormat="1" applyBorder="1"/>
    <xf numFmtId="165" fontId="7" fillId="2" borderId="12" xfId="9" applyNumberFormat="1" applyFont="1" applyFill="1" applyBorder="1" applyAlignment="1">
      <alignment horizontal="right" vertical="center"/>
    </xf>
    <xf numFmtId="0" fontId="8" fillId="0" borderId="12" xfId="1" applyFont="1" applyBorder="1" applyAlignment="1">
      <alignment vertical="center" wrapText="1"/>
    </xf>
    <xf numFmtId="0" fontId="8" fillId="0" borderId="4" xfId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left" vertical="center" wrapText="1"/>
    </xf>
    <xf numFmtId="3" fontId="6" fillId="0" borderId="5" xfId="0" applyNumberFormat="1" applyFont="1" applyBorder="1" applyAlignment="1">
      <alignment horizontal="righ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3" fontId="7" fillId="0" borderId="33" xfId="0" applyNumberFormat="1" applyFont="1" applyBorder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3" fontId="8" fillId="6" borderId="12" xfId="0" applyNumberFormat="1" applyFont="1" applyFill="1" applyBorder="1" applyAlignment="1">
      <alignment vertical="center"/>
    </xf>
    <xf numFmtId="1" fontId="10" fillId="0" borderId="4" xfId="0" applyNumberFormat="1" applyFont="1" applyBorder="1" applyAlignment="1">
      <alignment vertical="center"/>
    </xf>
    <xf numFmtId="49" fontId="6" fillId="0" borderId="4" xfId="0" applyNumberFormat="1" applyFont="1" applyBorder="1" applyAlignment="1">
      <alignment horizontal="right" vertical="center"/>
    </xf>
    <xf numFmtId="3" fontId="8" fillId="0" borderId="15" xfId="0" applyNumberFormat="1" applyFont="1" applyBorder="1" applyAlignment="1">
      <alignment vertical="center" wrapText="1"/>
    </xf>
    <xf numFmtId="3" fontId="8" fillId="0" borderId="20" xfId="0" applyNumberFormat="1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3" fontId="6" fillId="6" borderId="4" xfId="3" applyNumberFormat="1" applyFont="1" applyFill="1" applyBorder="1" applyAlignment="1">
      <alignment vertical="top" wrapText="1"/>
    </xf>
    <xf numFmtId="3" fontId="8" fillId="0" borderId="40" xfId="0" applyNumberFormat="1" applyFont="1" applyBorder="1" applyAlignment="1">
      <alignment vertical="center" wrapText="1"/>
    </xf>
    <xf numFmtId="0" fontId="8" fillId="0" borderId="15" xfId="30" applyFont="1" applyBorder="1" applyAlignment="1">
      <alignment vertical="center"/>
    </xf>
    <xf numFmtId="0" fontId="7" fillId="2" borderId="4" xfId="31" applyFont="1" applyFill="1" applyBorder="1" applyAlignment="1">
      <alignment horizontal="center" vertical="center" wrapText="1"/>
    </xf>
    <xf numFmtId="0" fontId="20" fillId="2" borderId="4" xfId="3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3" fontId="6" fillId="0" borderId="4" xfId="0" applyNumberFormat="1" applyFont="1" applyFill="1" applyBorder="1" applyAlignment="1">
      <alignment vertical="center"/>
    </xf>
    <xf numFmtId="3" fontId="8" fillId="0" borderId="42" xfId="3" applyNumberFormat="1" applyFont="1" applyBorder="1" applyAlignment="1">
      <alignment horizontal="right" vertical="center" wrapText="1"/>
    </xf>
    <xf numFmtId="3" fontId="8" fillId="0" borderId="42" xfId="3" applyNumberFormat="1" applyFont="1" applyBorder="1" applyAlignment="1">
      <alignment horizontal="right" vertical="center"/>
    </xf>
    <xf numFmtId="3" fontId="7" fillId="0" borderId="42" xfId="3" applyNumberFormat="1" applyFont="1" applyBorder="1" applyAlignment="1">
      <alignment horizontal="right" vertical="center" wrapText="1"/>
    </xf>
    <xf numFmtId="3" fontId="3" fillId="0" borderId="43" xfId="0" applyNumberFormat="1" applyFont="1" applyBorder="1" applyAlignment="1">
      <alignment vertical="center"/>
    </xf>
    <xf numFmtId="3" fontId="6" fillId="0" borderId="42" xfId="0" applyNumberFormat="1" applyFont="1" applyBorder="1" applyAlignment="1">
      <alignment vertical="center"/>
    </xf>
    <xf numFmtId="3" fontId="3" fillId="0" borderId="42" xfId="0" applyNumberFormat="1" applyFont="1" applyBorder="1" applyAlignment="1">
      <alignment vertical="center" wrapText="1"/>
    </xf>
    <xf numFmtId="3" fontId="6" fillId="0" borderId="42" xfId="0" applyNumberFormat="1" applyFont="1" applyBorder="1" applyAlignment="1">
      <alignment horizontal="right" vertical="center"/>
    </xf>
    <xf numFmtId="3" fontId="6" fillId="0" borderId="42" xfId="0" applyNumberFormat="1" applyFont="1" applyBorder="1" applyAlignment="1">
      <alignment vertical="center" wrapText="1"/>
    </xf>
    <xf numFmtId="3" fontId="3" fillId="2" borderId="42" xfId="0" applyNumberFormat="1" applyFont="1" applyFill="1" applyBorder="1" applyAlignment="1">
      <alignment vertical="center"/>
    </xf>
    <xf numFmtId="3" fontId="3" fillId="0" borderId="42" xfId="0" applyNumberFormat="1" applyFont="1" applyBorder="1" applyAlignment="1">
      <alignment vertical="center"/>
    </xf>
    <xf numFmtId="3" fontId="3" fillId="2" borderId="42" xfId="0" applyNumberFormat="1" applyFont="1" applyFill="1" applyBorder="1" applyAlignment="1">
      <alignment vertical="center" wrapText="1"/>
    </xf>
    <xf numFmtId="3" fontId="6" fillId="0" borderId="44" xfId="0" applyNumberFormat="1" applyFont="1" applyBorder="1" applyAlignment="1">
      <alignment vertical="center" wrapText="1"/>
    </xf>
    <xf numFmtId="165" fontId="6" fillId="0" borderId="44" xfId="0" applyNumberFormat="1" applyFont="1" applyBorder="1" applyAlignment="1">
      <alignment vertical="center"/>
    </xf>
    <xf numFmtId="3" fontId="6" fillId="0" borderId="44" xfId="0" applyNumberFormat="1" applyFont="1" applyBorder="1" applyAlignment="1">
      <alignment vertical="center"/>
    </xf>
    <xf numFmtId="165" fontId="3" fillId="8" borderId="42" xfId="0" applyNumberFormat="1" applyFont="1" applyFill="1" applyBorder="1" applyAlignment="1">
      <alignment vertical="center"/>
    </xf>
    <xf numFmtId="165" fontId="6" fillId="0" borderId="42" xfId="0" applyNumberFormat="1" applyFont="1" applyBorder="1" applyAlignment="1">
      <alignment vertical="center"/>
    </xf>
    <xf numFmtId="3" fontId="8" fillId="0" borderId="42" xfId="0" applyNumberFormat="1" applyFont="1" applyBorder="1" applyAlignment="1">
      <alignment horizontal="right" vertical="center" wrapText="1"/>
    </xf>
    <xf numFmtId="3" fontId="8" fillId="0" borderId="42" xfId="0" applyNumberFormat="1" applyFont="1" applyBorder="1" applyAlignment="1">
      <alignment vertical="center" wrapText="1"/>
    </xf>
    <xf numFmtId="165" fontId="8" fillId="0" borderId="42" xfId="0" applyNumberFormat="1" applyFont="1" applyBorder="1" applyAlignment="1">
      <alignment vertical="center" wrapText="1"/>
    </xf>
    <xf numFmtId="3" fontId="7" fillId="2" borderId="12" xfId="0" applyNumberFormat="1" applyFont="1" applyFill="1" applyBorder="1" applyAlignment="1">
      <alignment horizontal="left" vertical="center"/>
    </xf>
    <xf numFmtId="3" fontId="22" fillId="0" borderId="0" xfId="0" applyNumberFormat="1" applyFont="1" applyAlignment="1">
      <alignment horizontal="left" vertical="center"/>
    </xf>
    <xf numFmtId="0" fontId="7" fillId="2" borderId="12" xfId="6" applyFont="1" applyFill="1" applyBorder="1" applyAlignment="1">
      <alignment vertical="center" wrapText="1"/>
    </xf>
    <xf numFmtId="0" fontId="8" fillId="0" borderId="12" xfId="6" applyFont="1" applyBorder="1" applyAlignment="1">
      <alignment vertical="center"/>
    </xf>
    <xf numFmtId="3" fontId="8" fillId="0" borderId="12" xfId="3" applyNumberFormat="1" applyFont="1" applyBorder="1" applyAlignment="1">
      <alignment horizontal="left" vertical="center" wrapText="1"/>
    </xf>
    <xf numFmtId="3" fontId="7" fillId="6" borderId="12" xfId="0" applyNumberFormat="1" applyFont="1" applyFill="1" applyBorder="1" applyAlignment="1">
      <alignment vertical="center"/>
    </xf>
    <xf numFmtId="3" fontId="0" fillId="0" borderId="42" xfId="0" applyNumberFormat="1" applyBorder="1"/>
    <xf numFmtId="3" fontId="8" fillId="0" borderId="42" xfId="3" applyNumberFormat="1" applyFont="1" applyBorder="1" applyAlignment="1">
      <alignment vertical="center"/>
    </xf>
    <xf numFmtId="0" fontId="8" fillId="0" borderId="42" xfId="8" applyFont="1" applyBorder="1" applyAlignment="1">
      <alignment vertical="center"/>
    </xf>
    <xf numFmtId="3" fontId="8" fillId="0" borderId="42" xfId="10" applyNumberFormat="1" applyFont="1" applyBorder="1" applyAlignment="1">
      <alignment vertical="center" wrapText="1"/>
    </xf>
    <xf numFmtId="3" fontId="8" fillId="0" borderId="45" xfId="0" applyNumberFormat="1" applyFont="1" applyBorder="1" applyAlignment="1">
      <alignment horizontal="left" vertical="center"/>
    </xf>
    <xf numFmtId="3" fontId="8" fillId="0" borderId="42" xfId="8" applyNumberFormat="1" applyFont="1" applyBorder="1" applyAlignment="1">
      <alignment horizontal="center" vertical="center"/>
    </xf>
    <xf numFmtId="3" fontId="8" fillId="0" borderId="45" xfId="0" applyNumberFormat="1" applyFont="1" applyBorder="1" applyAlignment="1">
      <alignment vertical="center" wrapText="1"/>
    </xf>
    <xf numFmtId="3" fontId="8" fillId="0" borderId="42" xfId="0" applyNumberFormat="1" applyFont="1" applyBorder="1" applyAlignment="1">
      <alignment vertical="center"/>
    </xf>
    <xf numFmtId="49" fontId="8" fillId="0" borderId="0" xfId="24" applyNumberFormat="1" applyFont="1" applyAlignment="1">
      <alignment horizontal="left" vertical="center" wrapText="1"/>
    </xf>
    <xf numFmtId="49" fontId="8" fillId="0" borderId="42" xfId="24" applyNumberFormat="1" applyFont="1" applyBorder="1" applyAlignment="1">
      <alignment horizontal="left" vertical="center" wrapText="1"/>
    </xf>
    <xf numFmtId="3" fontId="8" fillId="0" borderId="45" xfId="0" applyNumberFormat="1" applyFont="1" applyBorder="1" applyAlignment="1">
      <alignment vertical="center"/>
    </xf>
    <xf numFmtId="49" fontId="8" fillId="0" borderId="15" xfId="24" applyNumberFormat="1" applyFont="1" applyBorder="1" applyAlignment="1">
      <alignment horizontal="left" vertical="center" wrapText="1"/>
    </xf>
    <xf numFmtId="49" fontId="8" fillId="0" borderId="17" xfId="0" applyNumberFormat="1" applyFont="1" applyBorder="1" applyAlignment="1">
      <alignment horizontal="left" vertical="center" wrapText="1"/>
    </xf>
    <xf numFmtId="49" fontId="8" fillId="0" borderId="12" xfId="10" applyNumberFormat="1" applyFont="1" applyBorder="1" applyAlignment="1">
      <alignment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8" fillId="0" borderId="45" xfId="8" applyFont="1" applyBorder="1" applyAlignment="1">
      <alignment vertical="center" wrapText="1"/>
    </xf>
    <xf numFmtId="3" fontId="8" fillId="0" borderId="42" xfId="8" applyNumberFormat="1" applyFont="1" applyBorder="1" applyAlignment="1">
      <alignment horizontal="center" vertical="center" wrapText="1"/>
    </xf>
    <xf numFmtId="3" fontId="8" fillId="0" borderId="42" xfId="0" applyNumberFormat="1" applyFont="1" applyBorder="1" applyAlignment="1">
      <alignment horizontal="center" vertical="center" wrapText="1"/>
    </xf>
    <xf numFmtId="0" fontId="8" fillId="0" borderId="45" xfId="8" applyFont="1" applyBorder="1" applyAlignment="1">
      <alignment vertical="center"/>
    </xf>
    <xf numFmtId="0" fontId="8" fillId="0" borderId="42" xfId="7" applyFont="1" applyBorder="1" applyAlignment="1">
      <alignment vertical="center" wrapText="1"/>
    </xf>
    <xf numFmtId="3" fontId="8" fillId="0" borderId="42" xfId="7" applyNumberFormat="1" applyFont="1" applyBorder="1" applyAlignment="1">
      <alignment horizontal="center" vertical="center"/>
    </xf>
    <xf numFmtId="43" fontId="9" fillId="0" borderId="0" xfId="34" applyFont="1"/>
    <xf numFmtId="168" fontId="9" fillId="0" borderId="0" xfId="34" applyNumberFormat="1" applyFont="1"/>
    <xf numFmtId="169" fontId="9" fillId="0" borderId="0" xfId="34" applyNumberFormat="1" applyFont="1"/>
    <xf numFmtId="168" fontId="35" fillId="0" borderId="0" xfId="34" applyNumberFormat="1" applyFont="1"/>
    <xf numFmtId="0" fontId="35" fillId="0" borderId="0" xfId="7" applyFont="1"/>
    <xf numFmtId="0" fontId="9" fillId="0" borderId="0" xfId="7" applyFont="1"/>
    <xf numFmtId="0" fontId="9" fillId="0" borderId="0" xfId="7" applyFont="1" applyAlignment="1">
      <alignment vertical="center"/>
    </xf>
    <xf numFmtId="0" fontId="8" fillId="0" borderId="6" xfId="8" applyFont="1" applyBorder="1" applyAlignment="1">
      <alignment horizontal="center" vertical="center"/>
    </xf>
    <xf numFmtId="0" fontId="7" fillId="0" borderId="20" xfId="8" applyFont="1" applyBorder="1" applyAlignment="1">
      <alignment vertical="center"/>
    </xf>
    <xf numFmtId="0" fontId="7" fillId="0" borderId="6" xfId="8" applyFont="1" applyBorder="1" applyAlignment="1">
      <alignment horizontal="center" vertical="center"/>
    </xf>
    <xf numFmtId="3" fontId="7" fillId="0" borderId="6" xfId="8" applyNumberFormat="1" applyFont="1" applyBorder="1" applyAlignment="1">
      <alignment horizontal="right" vertical="center"/>
    </xf>
    <xf numFmtId="0" fontId="8" fillId="0" borderId="6" xfId="8" applyFont="1" applyBorder="1" applyAlignment="1">
      <alignment vertical="center"/>
    </xf>
    <xf numFmtId="0" fontId="7" fillId="0" borderId="20" xfId="8" applyFont="1" applyBorder="1" applyAlignment="1">
      <alignment horizontal="center" vertical="center"/>
    </xf>
    <xf numFmtId="0" fontId="8" fillId="0" borderId="4" xfId="8" applyFont="1" applyBorder="1" applyAlignment="1">
      <alignment horizontal="center" vertical="center"/>
    </xf>
    <xf numFmtId="0" fontId="7" fillId="0" borderId="12" xfId="8" applyFont="1" applyBorder="1" applyAlignment="1">
      <alignment vertical="center"/>
    </xf>
    <xf numFmtId="0" fontId="7" fillId="0" borderId="4" xfId="8" applyFont="1" applyBorder="1" applyAlignment="1">
      <alignment horizontal="center" vertical="center"/>
    </xf>
    <xf numFmtId="3" fontId="7" fillId="0" borderId="4" xfId="8" applyNumberFormat="1" applyFont="1" applyBorder="1" applyAlignment="1">
      <alignment horizontal="right" vertical="center"/>
    </xf>
    <xf numFmtId="0" fontId="8" fillId="0" borderId="4" xfId="8" applyFont="1" applyBorder="1" applyAlignment="1">
      <alignment vertical="center"/>
    </xf>
    <xf numFmtId="0" fontId="7" fillId="0" borderId="12" xfId="8" applyFont="1" applyBorder="1" applyAlignment="1">
      <alignment horizontal="center" vertical="center"/>
    </xf>
    <xf numFmtId="0" fontId="8" fillId="0" borderId="4" xfId="6" applyFont="1" applyBorder="1" applyAlignment="1">
      <alignment horizontal="center" vertical="center"/>
    </xf>
    <xf numFmtId="3" fontId="8" fillId="0" borderId="4" xfId="6" applyNumberFormat="1" applyFont="1" applyBorder="1" applyAlignment="1">
      <alignment horizontal="right" vertical="center"/>
    </xf>
    <xf numFmtId="0" fontId="8" fillId="0" borderId="12" xfId="6" applyFont="1" applyBorder="1" applyAlignment="1">
      <alignment horizontal="center" vertical="center"/>
    </xf>
    <xf numFmtId="3" fontId="7" fillId="0" borderId="4" xfId="0" applyNumberFormat="1" applyFont="1" applyBorder="1" applyAlignment="1">
      <alignment vertical="center"/>
    </xf>
    <xf numFmtId="0" fontId="8" fillId="0" borderId="12" xfId="8" applyFont="1" applyBorder="1" applyAlignment="1">
      <alignment vertical="center" wrapText="1"/>
    </xf>
    <xf numFmtId="0" fontId="8" fillId="0" borderId="4" xfId="8" applyFont="1" applyBorder="1" applyAlignment="1">
      <alignment horizontal="center" vertical="center" wrapText="1"/>
    </xf>
    <xf numFmtId="3" fontId="8" fillId="0" borderId="4" xfId="8" applyNumberFormat="1" applyFont="1" applyBorder="1" applyAlignment="1">
      <alignment horizontal="right" vertical="center" wrapText="1"/>
    </xf>
    <xf numFmtId="0" fontId="8" fillId="0" borderId="12" xfId="8" applyFont="1" applyBorder="1" applyAlignment="1">
      <alignment horizontal="center" vertical="center" wrapText="1"/>
    </xf>
    <xf numFmtId="3" fontId="8" fillId="0" borderId="4" xfId="9" applyNumberFormat="1" applyFont="1" applyBorder="1" applyAlignment="1">
      <alignment horizontal="right" vertical="center"/>
    </xf>
    <xf numFmtId="165" fontId="8" fillId="0" borderId="4" xfId="9" applyNumberFormat="1" applyFont="1" applyBorder="1" applyAlignment="1">
      <alignment horizontal="right" vertical="center"/>
    </xf>
    <xf numFmtId="3" fontId="8" fillId="0" borderId="5" xfId="8" applyNumberFormat="1" applyFont="1" applyBorder="1" applyAlignment="1">
      <alignment vertical="center"/>
    </xf>
    <xf numFmtId="0" fontId="8" fillId="0" borderId="42" xfId="8" applyFont="1" applyBorder="1" applyAlignment="1">
      <alignment horizontal="center" vertical="center"/>
    </xf>
    <xf numFmtId="3" fontId="8" fillId="0" borderId="43" xfId="9" applyNumberFormat="1" applyFont="1" applyBorder="1" applyAlignment="1">
      <alignment horizontal="right" vertical="center"/>
    </xf>
    <xf numFmtId="3" fontId="8" fillId="0" borderId="43" xfId="8" applyNumberFormat="1" applyFont="1" applyBorder="1" applyAlignment="1">
      <alignment vertical="center"/>
    </xf>
    <xf numFmtId="165" fontId="8" fillId="0" borderId="42" xfId="9" applyNumberFormat="1" applyFont="1" applyBorder="1" applyAlignment="1">
      <alignment horizontal="right" vertical="center"/>
    </xf>
    <xf numFmtId="0" fontId="7" fillId="2" borderId="4" xfId="8" applyFont="1" applyFill="1" applyBorder="1" applyAlignment="1">
      <alignment horizontal="center" vertical="center"/>
    </xf>
    <xf numFmtId="3" fontId="7" fillId="2" borderId="5" xfId="8" applyNumberFormat="1" applyFont="1" applyFill="1" applyBorder="1" applyAlignment="1">
      <alignment horizontal="right" vertical="center"/>
    </xf>
    <xf numFmtId="165" fontId="7" fillId="2" borderId="4" xfId="9" applyNumberFormat="1" applyFont="1" applyFill="1" applyBorder="1" applyAlignment="1">
      <alignment horizontal="right" vertical="center"/>
    </xf>
    <xf numFmtId="3" fontId="7" fillId="2" borderId="5" xfId="8" applyNumberFormat="1" applyFont="1" applyFill="1" applyBorder="1" applyAlignment="1">
      <alignment vertical="center"/>
    </xf>
    <xf numFmtId="3" fontId="7" fillId="0" borderId="4" xfId="8" applyNumberFormat="1" applyFont="1" applyBorder="1" applyAlignment="1">
      <alignment vertical="center"/>
    </xf>
    <xf numFmtId="165" fontId="8" fillId="0" borderId="12" xfId="9" applyNumberFormat="1" applyFont="1" applyBorder="1" applyAlignment="1">
      <alignment horizontal="right" vertical="center"/>
    </xf>
    <xf numFmtId="3" fontId="8" fillId="0" borderId="4" xfId="9" applyNumberFormat="1" applyFont="1" applyBorder="1" applyAlignment="1">
      <alignment horizontal="right" vertical="center" wrapText="1"/>
    </xf>
    <xf numFmtId="0" fontId="7" fillId="0" borderId="42" xfId="8" applyFont="1" applyBorder="1" applyAlignment="1">
      <alignment horizontal="center" vertical="center"/>
    </xf>
    <xf numFmtId="3" fontId="8" fillId="0" borderId="42" xfId="9" applyNumberFormat="1" applyFont="1" applyBorder="1" applyAlignment="1">
      <alignment horizontal="right" vertical="center"/>
    </xf>
    <xf numFmtId="3" fontId="7" fillId="0" borderId="42" xfId="8" applyNumberFormat="1" applyFont="1" applyBorder="1" applyAlignment="1">
      <alignment vertical="center"/>
    </xf>
    <xf numFmtId="165" fontId="8" fillId="0" borderId="45" xfId="9" applyNumberFormat="1" applyFont="1" applyBorder="1" applyAlignment="1">
      <alignment horizontal="right" vertical="center"/>
    </xf>
    <xf numFmtId="0" fontId="8" fillId="0" borderId="42" xfId="0" applyFont="1" applyBorder="1" applyAlignment="1">
      <alignment vertical="center"/>
    </xf>
    <xf numFmtId="0" fontId="8" fillId="0" borderId="12" xfId="11" applyFont="1" applyBorder="1" applyAlignment="1">
      <alignment vertical="center" wrapText="1"/>
    </xf>
    <xf numFmtId="0" fontId="20" fillId="0" borderId="4" xfId="8" applyFont="1" applyBorder="1" applyAlignment="1">
      <alignment vertical="center" wrapText="1"/>
    </xf>
    <xf numFmtId="3" fontId="8" fillId="0" borderId="43" xfId="9" applyNumberFormat="1" applyFont="1" applyBorder="1" applyAlignment="1">
      <alignment horizontal="right" vertical="center" wrapText="1"/>
    </xf>
    <xf numFmtId="3" fontId="8" fillId="0" borderId="42" xfId="8" applyNumberFormat="1" applyFont="1" applyBorder="1" applyAlignment="1">
      <alignment vertical="center"/>
    </xf>
    <xf numFmtId="3" fontId="7" fillId="2" borderId="4" xfId="8" applyNumberFormat="1" applyFont="1" applyFill="1" applyBorder="1" applyAlignment="1">
      <alignment vertical="center"/>
    </xf>
    <xf numFmtId="165" fontId="8" fillId="2" borderId="12" xfId="9" applyNumberFormat="1" applyFont="1" applyFill="1" applyBorder="1" applyAlignment="1">
      <alignment horizontal="right" vertical="center"/>
    </xf>
    <xf numFmtId="0" fontId="8" fillId="0" borderId="12" xfId="5" applyFont="1" applyBorder="1" applyAlignment="1">
      <alignment vertical="center" wrapText="1"/>
    </xf>
    <xf numFmtId="0" fontId="8" fillId="0" borderId="12" xfId="8" applyFont="1" applyBorder="1" applyAlignment="1">
      <alignment vertical="center"/>
    </xf>
    <xf numFmtId="3" fontId="8" fillId="0" borderId="4" xfId="8" applyNumberFormat="1" applyFont="1" applyBorder="1" applyAlignment="1">
      <alignment horizontal="right" vertical="center"/>
    </xf>
    <xf numFmtId="3" fontId="8" fillId="0" borderId="4" xfId="12" applyNumberFormat="1" applyFont="1" applyBorder="1" applyAlignment="1">
      <alignment horizontal="right" vertical="center" wrapText="1"/>
    </xf>
    <xf numFmtId="0" fontId="8" fillId="0" borderId="4" xfId="8" applyFont="1" applyBorder="1" applyAlignment="1">
      <alignment horizontal="left" vertical="center"/>
    </xf>
    <xf numFmtId="3" fontId="8" fillId="0" borderId="42" xfId="8" applyNumberFormat="1" applyFont="1" applyBorder="1" applyAlignment="1">
      <alignment horizontal="right" vertical="center"/>
    </xf>
    <xf numFmtId="3" fontId="8" fillId="0" borderId="42" xfId="8" applyNumberFormat="1" applyFont="1" applyBorder="1" applyAlignment="1">
      <alignment horizontal="right" vertical="center" wrapText="1"/>
    </xf>
    <xf numFmtId="3" fontId="8" fillId="0" borderId="43" xfId="8" applyNumberFormat="1" applyFont="1" applyBorder="1" applyAlignment="1">
      <alignment horizontal="right" vertical="center" wrapText="1"/>
    </xf>
    <xf numFmtId="0" fontId="7" fillId="2" borderId="12" xfId="8" applyFont="1" applyFill="1" applyBorder="1" applyAlignment="1">
      <alignment vertical="center"/>
    </xf>
    <xf numFmtId="3" fontId="7" fillId="2" borderId="4" xfId="8" applyNumberFormat="1" applyFont="1" applyFill="1" applyBorder="1" applyAlignment="1">
      <alignment horizontal="right" vertical="center"/>
    </xf>
    <xf numFmtId="0" fontId="8" fillId="0" borderId="20" xfId="8" applyFont="1" applyBorder="1" applyAlignment="1">
      <alignment vertical="center" wrapText="1"/>
    </xf>
    <xf numFmtId="3" fontId="8" fillId="0" borderId="4" xfId="9" applyNumberFormat="1" applyFont="1" applyFill="1" applyBorder="1" applyAlignment="1">
      <alignment horizontal="right" vertical="center"/>
    </xf>
    <xf numFmtId="0" fontId="8" fillId="0" borderId="4" xfId="8" applyFont="1" applyFill="1" applyBorder="1" applyAlignment="1">
      <alignment horizontal="center" vertical="center"/>
    </xf>
    <xf numFmtId="3" fontId="8" fillId="0" borderId="4" xfId="12" applyNumberFormat="1" applyFont="1" applyFill="1" applyBorder="1" applyAlignment="1">
      <alignment horizontal="right" vertical="center" wrapText="1"/>
    </xf>
    <xf numFmtId="3" fontId="8" fillId="0" borderId="4" xfId="8" applyNumberFormat="1" applyFont="1" applyFill="1" applyBorder="1" applyAlignment="1">
      <alignment vertical="center"/>
    </xf>
    <xf numFmtId="165" fontId="8" fillId="0" borderId="12" xfId="9" applyNumberFormat="1" applyFont="1" applyFill="1" applyBorder="1" applyAlignment="1">
      <alignment horizontal="right" vertical="center"/>
    </xf>
    <xf numFmtId="3" fontId="8" fillId="0" borderId="4" xfId="8" applyNumberFormat="1" applyFont="1" applyFill="1" applyBorder="1" applyAlignment="1">
      <alignment vertical="center" wrapText="1"/>
    </xf>
    <xf numFmtId="0" fontId="9" fillId="0" borderId="0" xfId="7" applyFont="1" applyFill="1" applyAlignment="1">
      <alignment vertical="center"/>
    </xf>
    <xf numFmtId="3" fontId="8" fillId="0" borderId="4" xfId="8" applyNumberFormat="1" applyFont="1" applyBorder="1" applyAlignment="1">
      <alignment horizontal="center" vertical="center"/>
    </xf>
    <xf numFmtId="49" fontId="8" fillId="0" borderId="12" xfId="8" applyNumberFormat="1" applyFont="1" applyBorder="1" applyAlignment="1">
      <alignment vertical="center" wrapText="1"/>
    </xf>
    <xf numFmtId="0" fontId="8" fillId="0" borderId="12" xfId="7" applyFont="1" applyBorder="1" applyAlignment="1">
      <alignment vertical="center"/>
    </xf>
    <xf numFmtId="3" fontId="8" fillId="0" borderId="4" xfId="7" applyNumberFormat="1" applyFont="1" applyBorder="1" applyAlignment="1">
      <alignment horizontal="right" vertical="center"/>
    </xf>
    <xf numFmtId="0" fontId="8" fillId="0" borderId="8" xfId="8" applyFont="1" applyBorder="1" applyAlignment="1">
      <alignment horizontal="center" vertical="center"/>
    </xf>
    <xf numFmtId="0" fontId="8" fillId="0" borderId="4" xfId="8" applyFont="1" applyBorder="1" applyAlignment="1">
      <alignment vertical="center" wrapText="1"/>
    </xf>
    <xf numFmtId="0" fontId="8" fillId="0" borderId="20" xfId="8" applyFont="1" applyBorder="1" applyAlignment="1">
      <alignment vertical="center"/>
    </xf>
    <xf numFmtId="0" fontId="8" fillId="0" borderId="20" xfId="1" applyFont="1" applyBorder="1" applyAlignment="1">
      <alignment vertical="center"/>
    </xf>
    <xf numFmtId="0" fontId="8" fillId="0" borderId="12" xfId="7" applyFont="1" applyBorder="1" applyAlignment="1">
      <alignment vertical="center" wrapText="1"/>
    </xf>
    <xf numFmtId="3" fontId="8" fillId="0" borderId="4" xfId="7" applyNumberFormat="1" applyFont="1" applyBorder="1" applyAlignment="1">
      <alignment horizontal="right" vertical="center" wrapText="1"/>
    </xf>
    <xf numFmtId="0" fontId="22" fillId="0" borderId="21" xfId="7" applyFont="1" applyBorder="1" applyAlignment="1">
      <alignment vertical="center"/>
    </xf>
    <xf numFmtId="49" fontId="8" fillId="0" borderId="20" xfId="8" applyNumberFormat="1" applyFont="1" applyBorder="1" applyAlignment="1">
      <alignment vertical="center" wrapText="1"/>
    </xf>
    <xf numFmtId="3" fontId="8" fillId="0" borderId="5" xfId="8" applyNumberFormat="1" applyFont="1" applyBorder="1" applyAlignment="1">
      <alignment horizontal="right" vertical="center" wrapText="1"/>
    </xf>
    <xf numFmtId="3" fontId="8" fillId="0" borderId="5" xfId="8" applyNumberFormat="1" applyFont="1" applyBorder="1" applyAlignment="1">
      <alignment vertical="center" wrapText="1"/>
    </xf>
    <xf numFmtId="3" fontId="8" fillId="0" borderId="42" xfId="8" applyNumberFormat="1" applyFont="1" applyBorder="1" applyAlignment="1">
      <alignment vertical="center" wrapText="1"/>
    </xf>
    <xf numFmtId="3" fontId="8" fillId="0" borderId="43" xfId="8" applyNumberFormat="1" applyFont="1" applyBorder="1" applyAlignment="1">
      <alignment vertical="center" wrapText="1"/>
    </xf>
    <xf numFmtId="3" fontId="7" fillId="2" borderId="5" xfId="8" applyNumberFormat="1" applyFont="1" applyFill="1" applyBorder="1" applyAlignment="1">
      <alignment horizontal="right" vertical="center" wrapText="1"/>
    </xf>
    <xf numFmtId="3" fontId="7" fillId="2" borderId="4" xfId="8" applyNumberFormat="1" applyFont="1" applyFill="1" applyBorder="1" applyAlignment="1">
      <alignment horizontal="right" vertical="center" wrapText="1"/>
    </xf>
    <xf numFmtId="0" fontId="8" fillId="0" borderId="21" xfId="7" applyFont="1" applyBorder="1" applyAlignment="1">
      <alignment vertical="center" wrapText="1"/>
    </xf>
    <xf numFmtId="0" fontId="8" fillId="0" borderId="12" xfId="13" applyFont="1" applyBorder="1" applyAlignment="1">
      <alignment vertical="center"/>
    </xf>
    <xf numFmtId="0" fontId="8" fillId="0" borderId="4" xfId="7" applyFont="1" applyBorder="1" applyAlignment="1">
      <alignment vertical="center"/>
    </xf>
    <xf numFmtId="49" fontId="8" fillId="0" borderId="45" xfId="8" applyNumberFormat="1" applyFont="1" applyBorder="1" applyAlignment="1">
      <alignment vertical="center" wrapText="1"/>
    </xf>
    <xf numFmtId="0" fontId="8" fillId="0" borderId="42" xfId="8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8" fillId="2" borderId="4" xfId="8" applyFont="1" applyFill="1" applyBorder="1" applyAlignment="1">
      <alignment horizontal="center" vertical="center"/>
    </xf>
    <xf numFmtId="49" fontId="8" fillId="0" borderId="12" xfId="1" applyNumberFormat="1" applyFont="1" applyBorder="1" applyAlignment="1">
      <alignment vertical="center" wrapText="1"/>
    </xf>
    <xf numFmtId="0" fontId="8" fillId="0" borderId="42" xfId="0" applyFont="1" applyBorder="1" applyAlignment="1">
      <alignment vertical="center" wrapText="1"/>
    </xf>
    <xf numFmtId="3" fontId="8" fillId="2" borderId="4" xfId="0" applyNumberFormat="1" applyFont="1" applyFill="1" applyBorder="1" applyAlignment="1">
      <alignment horizontal="center" vertical="center"/>
    </xf>
    <xf numFmtId="3" fontId="8" fillId="2" borderId="4" xfId="0" applyNumberFormat="1" applyFont="1" applyFill="1" applyBorder="1" applyAlignment="1">
      <alignment horizontal="right" vertical="center"/>
    </xf>
    <xf numFmtId="0" fontId="8" fillId="2" borderId="4" xfId="0" applyFont="1" applyFill="1" applyBorder="1" applyAlignment="1">
      <alignment vertical="center" wrapText="1"/>
    </xf>
    <xf numFmtId="3" fontId="8" fillId="0" borderId="5" xfId="8" applyNumberFormat="1" applyFont="1" applyBorder="1" applyAlignment="1">
      <alignment horizontal="right" vertical="center"/>
    </xf>
    <xf numFmtId="3" fontId="8" fillId="0" borderId="43" xfId="8" applyNumberFormat="1" applyFont="1" applyBorder="1" applyAlignment="1">
      <alignment horizontal="right" vertical="center"/>
    </xf>
    <xf numFmtId="0" fontId="8" fillId="0" borderId="21" xfId="6" applyFont="1" applyBorder="1" applyAlignment="1">
      <alignment vertical="center"/>
    </xf>
    <xf numFmtId="0" fontId="7" fillId="2" borderId="4" xfId="8" applyFont="1" applyFill="1" applyBorder="1" applyAlignment="1">
      <alignment vertical="center"/>
    </xf>
    <xf numFmtId="0" fontId="9" fillId="0" borderId="0" xfId="7" applyFont="1" applyAlignment="1">
      <alignment horizontal="center"/>
    </xf>
    <xf numFmtId="0" fontId="9" fillId="0" borderId="22" xfId="7" applyFont="1" applyBorder="1"/>
    <xf numFmtId="3" fontId="9" fillId="0" borderId="0" xfId="7" applyNumberFormat="1" applyFont="1" applyAlignment="1">
      <alignment horizontal="center"/>
    </xf>
    <xf numFmtId="0" fontId="36" fillId="0" borderId="0" xfId="7" applyFont="1"/>
    <xf numFmtId="0" fontId="36" fillId="0" borderId="0" xfId="7" applyFont="1" applyAlignment="1">
      <alignment horizontal="center"/>
    </xf>
    <xf numFmtId="3" fontId="37" fillId="0" borderId="0" xfId="7" applyNumberFormat="1" applyFont="1" applyAlignment="1">
      <alignment horizontal="center"/>
    </xf>
    <xf numFmtId="3" fontId="36" fillId="0" borderId="0" xfId="7" applyNumberFormat="1" applyFont="1" applyAlignment="1">
      <alignment horizontal="center"/>
    </xf>
    <xf numFmtId="165" fontId="6" fillId="8" borderId="24" xfId="3" applyNumberFormat="1" applyFont="1" applyFill="1" applyBorder="1" applyAlignment="1">
      <alignment horizontal="right" vertical="center"/>
    </xf>
    <xf numFmtId="3" fontId="4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vertical="center"/>
    </xf>
    <xf numFmtId="0" fontId="6" fillId="0" borderId="17" xfId="18" applyFont="1" applyBorder="1" applyAlignment="1">
      <alignment horizontal="left" vertical="center" wrapText="1"/>
    </xf>
    <xf numFmtId="0" fontId="6" fillId="0" borderId="15" xfId="0" applyFont="1" applyBorder="1" applyAlignment="1">
      <alignment vertical="center"/>
    </xf>
    <xf numFmtId="49" fontId="6" fillId="0" borderId="15" xfId="0" applyNumberFormat="1" applyFont="1" applyBorder="1" applyAlignment="1">
      <alignment vertical="center"/>
    </xf>
    <xf numFmtId="0" fontId="6" fillId="0" borderId="17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17" xfId="0" applyFont="1" applyBorder="1" applyAlignment="1">
      <alignment vertical="center"/>
    </xf>
    <xf numFmtId="3" fontId="6" fillId="7" borderId="18" xfId="0" applyNumberFormat="1" applyFont="1" applyFill="1" applyBorder="1" applyAlignment="1">
      <alignment horizontal="center" vertical="center"/>
    </xf>
    <xf numFmtId="3" fontId="38" fillId="0" borderId="0" xfId="0" applyNumberFormat="1" applyFont="1" applyAlignment="1">
      <alignment vertical="center"/>
    </xf>
    <xf numFmtId="168" fontId="16" fillId="0" borderId="0" xfId="34" applyNumberFormat="1" applyFont="1"/>
    <xf numFmtId="168" fontId="9" fillId="0" borderId="0" xfId="7" applyNumberFormat="1" applyFont="1"/>
    <xf numFmtId="168" fontId="16" fillId="0" borderId="0" xfId="34" applyNumberFormat="1" applyFont="1" applyAlignment="1">
      <alignment horizontal="center"/>
    </xf>
    <xf numFmtId="3" fontId="6" fillId="0" borderId="5" xfId="3" applyNumberFormat="1" applyFont="1" applyFill="1" applyBorder="1" applyAlignment="1">
      <alignment horizontal="right" vertical="center"/>
    </xf>
    <xf numFmtId="3" fontId="7" fillId="0" borderId="42" xfId="0" applyNumberFormat="1" applyFont="1" applyBorder="1" applyAlignment="1">
      <alignment vertical="center" wrapText="1"/>
    </xf>
    <xf numFmtId="3" fontId="8" fillId="0" borderId="45" xfId="0" applyNumberFormat="1" applyFont="1" applyBorder="1" applyAlignment="1">
      <alignment horizontal="left" vertical="center" wrapText="1"/>
    </xf>
    <xf numFmtId="3" fontId="6" fillId="0" borderId="4" xfId="0" applyNumberFormat="1" applyFont="1" applyFill="1" applyBorder="1" applyAlignment="1">
      <alignment vertical="center" wrapText="1"/>
    </xf>
    <xf numFmtId="3" fontId="4" fillId="0" borderId="0" xfId="0" applyNumberFormat="1" applyFont="1" applyAlignment="1">
      <alignment vertical="center"/>
    </xf>
    <xf numFmtId="3" fontId="4" fillId="0" borderId="0" xfId="0" applyNumberFormat="1" applyFont="1" applyAlignment="1">
      <alignment vertical="center"/>
    </xf>
    <xf numFmtId="0" fontId="7" fillId="0" borderId="42" xfId="1" applyFont="1" applyBorder="1" applyAlignment="1">
      <alignment horizontal="center" vertical="center"/>
    </xf>
    <xf numFmtId="49" fontId="8" fillId="0" borderId="45" xfId="20" applyNumberFormat="1" applyFont="1" applyBorder="1" applyAlignment="1">
      <alignment horizontal="left" vertical="center" wrapText="1"/>
    </xf>
    <xf numFmtId="49" fontId="33" fillId="0" borderId="45" xfId="24" applyNumberFormat="1" applyFont="1" applyBorder="1" applyAlignment="1">
      <alignment horizontal="left" vertical="center" wrapText="1"/>
    </xf>
    <xf numFmtId="3" fontId="8" fillId="0" borderId="42" xfId="12" applyNumberFormat="1" applyFont="1" applyFill="1" applyBorder="1" applyAlignment="1">
      <alignment horizontal="right" vertical="center" wrapText="1"/>
    </xf>
    <xf numFmtId="0" fontId="8" fillId="0" borderId="45" xfId="1" applyFont="1" applyBorder="1" applyAlignment="1">
      <alignment vertical="center" wrapText="1"/>
    </xf>
    <xf numFmtId="0" fontId="8" fillId="0" borderId="42" xfId="1" applyFont="1" applyBorder="1" applyAlignment="1">
      <alignment horizontal="center" vertical="center"/>
    </xf>
    <xf numFmtId="3" fontId="6" fillId="0" borderId="42" xfId="0" applyNumberFormat="1" applyFont="1" applyBorder="1" applyAlignment="1">
      <alignment horizontal="center" vertical="center"/>
    </xf>
    <xf numFmtId="3" fontId="6" fillId="0" borderId="45" xfId="0" applyNumberFormat="1" applyFont="1" applyBorder="1" applyAlignment="1">
      <alignment horizontal="center" vertical="center"/>
    </xf>
    <xf numFmtId="3" fontId="6" fillId="0" borderId="42" xfId="0" applyNumberFormat="1" applyFont="1" applyBorder="1" applyAlignment="1">
      <alignment horizontal="right" vertical="center" wrapText="1"/>
    </xf>
    <xf numFmtId="3" fontId="6" fillId="0" borderId="42" xfId="3" applyNumberFormat="1" applyFont="1" applyBorder="1" applyAlignment="1">
      <alignment horizontal="right" vertical="center"/>
    </xf>
    <xf numFmtId="3" fontId="6" fillId="0" borderId="43" xfId="0" applyNumberFormat="1" applyFont="1" applyBorder="1" applyAlignment="1">
      <alignment horizontal="right" vertical="center"/>
    </xf>
    <xf numFmtId="3" fontId="6" fillId="0" borderId="42" xfId="0" applyNumberFormat="1" applyFont="1" applyFill="1" applyBorder="1" applyAlignment="1">
      <alignment horizontal="center" vertical="center"/>
    </xf>
    <xf numFmtId="3" fontId="6" fillId="0" borderId="45" xfId="0" applyNumberFormat="1" applyFont="1" applyFill="1" applyBorder="1" applyAlignment="1">
      <alignment horizontal="center" vertical="center"/>
    </xf>
    <xf numFmtId="3" fontId="6" fillId="0" borderId="42" xfId="0" applyNumberFormat="1" applyFont="1" applyFill="1" applyBorder="1" applyAlignment="1">
      <alignment horizontal="right" vertical="center"/>
    </xf>
    <xf numFmtId="3" fontId="6" fillId="0" borderId="43" xfId="0" applyNumberFormat="1" applyFont="1" applyFill="1" applyBorder="1" applyAlignment="1">
      <alignment horizontal="right" vertical="center"/>
    </xf>
    <xf numFmtId="0" fontId="6" fillId="0" borderId="42" xfId="0" applyFont="1" applyBorder="1" applyAlignment="1">
      <alignment horizontal="left" vertical="center" wrapText="1"/>
    </xf>
    <xf numFmtId="3" fontId="6" fillId="0" borderId="43" xfId="0" applyNumberFormat="1" applyFont="1" applyBorder="1" applyAlignment="1">
      <alignment vertical="center"/>
    </xf>
    <xf numFmtId="3" fontId="3" fillId="0" borderId="42" xfId="0" applyNumberFormat="1" applyFont="1" applyBorder="1" applyAlignment="1">
      <alignment horizontal="center" vertical="center"/>
    </xf>
    <xf numFmtId="3" fontId="6" fillId="0" borderId="44" xfId="0" applyNumberFormat="1" applyFont="1" applyBorder="1" applyAlignment="1">
      <alignment horizontal="center" vertical="center"/>
    </xf>
    <xf numFmtId="3" fontId="6" fillId="0" borderId="43" xfId="3" applyNumberFormat="1" applyFont="1" applyBorder="1" applyAlignment="1">
      <alignment horizontal="right" vertical="center"/>
    </xf>
    <xf numFmtId="0" fontId="39" fillId="0" borderId="12" xfId="1" applyFont="1" applyBorder="1" applyAlignment="1">
      <alignment vertical="center" wrapText="1"/>
    </xf>
    <xf numFmtId="3" fontId="39" fillId="0" borderId="4" xfId="1" applyNumberFormat="1" applyFont="1" applyBorder="1" applyAlignment="1">
      <alignment horizontal="center" vertical="center"/>
    </xf>
    <xf numFmtId="3" fontId="39" fillId="0" borderId="12" xfId="0" applyNumberFormat="1" applyFont="1" applyBorder="1" applyAlignment="1">
      <alignment horizontal="left" vertical="center" wrapText="1"/>
    </xf>
    <xf numFmtId="0" fontId="8" fillId="0" borderId="4" xfId="30" applyFont="1" applyBorder="1" applyAlignment="1">
      <alignment vertical="center" wrapText="1"/>
    </xf>
    <xf numFmtId="165" fontId="3" fillId="0" borderId="24" xfId="3" applyNumberFormat="1" applyFont="1" applyFill="1" applyBorder="1" applyAlignment="1">
      <alignment horizontal="right" vertical="center"/>
    </xf>
    <xf numFmtId="3" fontId="41" fillId="0" borderId="4" xfId="0" applyNumberFormat="1" applyFont="1" applyBorder="1" applyAlignment="1">
      <alignment vertical="center" wrapText="1"/>
    </xf>
    <xf numFmtId="0" fontId="7" fillId="0" borderId="46" xfId="8" applyFont="1" applyBorder="1" applyAlignment="1">
      <alignment horizontal="center" vertical="center"/>
    </xf>
    <xf numFmtId="3" fontId="8" fillId="0" borderId="48" xfId="8" applyNumberFormat="1" applyFont="1" applyBorder="1" applyAlignment="1">
      <alignment vertical="center"/>
    </xf>
    <xf numFmtId="165" fontId="8" fillId="0" borderId="47" xfId="9" applyNumberFormat="1" applyFont="1" applyBorder="1" applyAlignment="1">
      <alignment horizontal="right" vertical="center"/>
    </xf>
    <xf numFmtId="3" fontId="8" fillId="0" borderId="46" xfId="8" applyNumberFormat="1" applyFont="1" applyBorder="1" applyAlignment="1">
      <alignment vertical="center"/>
    </xf>
    <xf numFmtId="0" fontId="8" fillId="0" borderId="46" xfId="8" applyFont="1" applyBorder="1" applyAlignment="1">
      <alignment horizontal="center" vertical="center"/>
    </xf>
    <xf numFmtId="3" fontId="8" fillId="0" borderId="46" xfId="0" applyNumberFormat="1" applyFont="1" applyBorder="1" applyAlignment="1">
      <alignment horizontal="right" vertical="center" wrapText="1"/>
    </xf>
    <xf numFmtId="49" fontId="8" fillId="0" borderId="47" xfId="0" applyNumberFormat="1" applyFont="1" applyBorder="1" applyAlignment="1">
      <alignment vertical="center"/>
    </xf>
    <xf numFmtId="0" fontId="43" fillId="2" borderId="42" xfId="0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wrapText="1"/>
    </xf>
    <xf numFmtId="0" fontId="17" fillId="2" borderId="42" xfId="0" applyFont="1" applyFill="1" applyBorder="1"/>
    <xf numFmtId="3" fontId="43" fillId="2" borderId="42" xfId="0" applyNumberFormat="1" applyFont="1" applyFill="1" applyBorder="1" applyAlignment="1">
      <alignment horizontal="right" vertical="center"/>
    </xf>
    <xf numFmtId="165" fontId="43" fillId="2" borderId="42" xfId="0" applyNumberFormat="1" applyFont="1" applyFill="1" applyBorder="1"/>
    <xf numFmtId="0" fontId="17" fillId="0" borderId="42" xfId="0" applyFont="1" applyBorder="1" applyAlignment="1">
      <alignment wrapText="1"/>
    </xf>
    <xf numFmtId="0" fontId="0" fillId="0" borderId="42" xfId="0" applyBorder="1"/>
    <xf numFmtId="3" fontId="0" fillId="0" borderId="42" xfId="0" applyNumberFormat="1" applyBorder="1" applyAlignment="1">
      <alignment horizontal="right" vertical="center"/>
    </xf>
    <xf numFmtId="165" fontId="0" fillId="0" borderId="42" xfId="0" applyNumberFormat="1" applyBorder="1"/>
    <xf numFmtId="49" fontId="0" fillId="0" borderId="42" xfId="0" applyNumberFormat="1" applyBorder="1"/>
    <xf numFmtId="0" fontId="0" fillId="2" borderId="42" xfId="0" applyFill="1" applyBorder="1"/>
    <xf numFmtId="0" fontId="43" fillId="2" borderId="42" xfId="0" applyFont="1" applyFill="1" applyBorder="1"/>
    <xf numFmtId="3" fontId="43" fillId="2" borderId="42" xfId="0" applyNumberFormat="1" applyFont="1" applyFill="1" applyBorder="1"/>
    <xf numFmtId="165" fontId="19" fillId="0" borderId="42" xfId="0" applyNumberFormat="1" applyFont="1" applyBorder="1"/>
    <xf numFmtId="3" fontId="17" fillId="2" borderId="42" xfId="0" applyNumberFormat="1" applyFont="1" applyFill="1" applyBorder="1"/>
    <xf numFmtId="165" fontId="17" fillId="2" borderId="42" xfId="0" applyNumberFormat="1" applyFont="1" applyFill="1" applyBorder="1"/>
    <xf numFmtId="49" fontId="0" fillId="2" borderId="42" xfId="0" applyNumberFormat="1" applyFill="1" applyBorder="1" applyAlignment="1">
      <alignment horizontal="right"/>
    </xf>
    <xf numFmtId="0" fontId="7" fillId="2" borderId="42" xfId="31" applyFont="1" applyFill="1" applyBorder="1" applyAlignment="1">
      <alignment vertical="center" wrapText="1"/>
    </xf>
    <xf numFmtId="0" fontId="0" fillId="2" borderId="42" xfId="0" applyFill="1" applyBorder="1" applyAlignment="1">
      <alignment horizontal="center" vertical="center" textRotation="90" wrapText="1"/>
    </xf>
    <xf numFmtId="0" fontId="8" fillId="2" borderId="42" xfId="0" applyFont="1" applyFill="1" applyBorder="1" applyAlignment="1">
      <alignment horizontal="center" vertical="center" textRotation="90" wrapText="1"/>
    </xf>
    <xf numFmtId="0" fontId="8" fillId="2" borderId="42" xfId="31" applyFont="1" applyFill="1" applyBorder="1" applyAlignment="1">
      <alignment horizontal="center" vertical="center" textRotation="90" wrapText="1"/>
    </xf>
    <xf numFmtId="0" fontId="8" fillId="2" borderId="42" xfId="31" applyFont="1" applyFill="1" applyBorder="1" applyAlignment="1">
      <alignment horizontal="center" vertical="center" textRotation="90"/>
    </xf>
    <xf numFmtId="0" fontId="8" fillId="2" borderId="42" xfId="13" applyFont="1" applyFill="1" applyBorder="1" applyAlignment="1">
      <alignment horizontal="center" vertical="center" textRotation="90" wrapText="1"/>
    </xf>
    <xf numFmtId="0" fontId="7" fillId="2" borderId="42" xfId="31" applyFont="1" applyFill="1" applyBorder="1" applyAlignment="1">
      <alignment horizontal="center" vertical="center" textRotation="90"/>
    </xf>
    <xf numFmtId="3" fontId="6" fillId="2" borderId="42" xfId="36" applyNumberFormat="1" applyFont="1" applyFill="1" applyBorder="1" applyAlignment="1">
      <alignment horizontal="center" vertical="center" textRotation="90" wrapText="1"/>
    </xf>
    <xf numFmtId="3" fontId="7" fillId="9" borderId="42" xfId="36" applyNumberFormat="1" applyFont="1" applyFill="1" applyBorder="1" applyAlignment="1">
      <alignment horizontal="center" vertical="center" textRotation="90" wrapText="1"/>
    </xf>
    <xf numFmtId="0" fontId="8" fillId="0" borderId="0" xfId="36"/>
    <xf numFmtId="49" fontId="8" fillId="0" borderId="42" xfId="36" applyNumberFormat="1" applyBorder="1" applyAlignment="1">
      <alignment horizontal="center"/>
    </xf>
    <xf numFmtId="0" fontId="2" fillId="0" borderId="42" xfId="0" applyFont="1" applyBorder="1" applyAlignment="1">
      <alignment wrapText="1"/>
    </xf>
    <xf numFmtId="3" fontId="30" fillId="0" borderId="42" xfId="0" applyNumberFormat="1" applyFont="1" applyBorder="1" applyAlignment="1">
      <alignment horizontal="right"/>
    </xf>
    <xf numFmtId="3" fontId="30" fillId="0" borderId="42" xfId="0" applyNumberFormat="1" applyFont="1" applyBorder="1" applyAlignment="1">
      <alignment horizontal="right" wrapText="1"/>
    </xf>
    <xf numFmtId="3" fontId="11" fillId="0" borderId="42" xfId="36" applyNumberFormat="1" applyFont="1" applyBorder="1" applyAlignment="1">
      <alignment horizontal="right"/>
    </xf>
    <xf numFmtId="3" fontId="30" fillId="0" borderId="42" xfId="36" applyNumberFormat="1" applyFont="1" applyBorder="1" applyAlignment="1">
      <alignment horizontal="right" wrapText="1"/>
    </xf>
    <xf numFmtId="3" fontId="30" fillId="2" borderId="42" xfId="36" applyNumberFormat="1" applyFont="1" applyFill="1" applyBorder="1" applyAlignment="1">
      <alignment horizontal="right" wrapText="1"/>
    </xf>
    <xf numFmtId="3" fontId="30" fillId="2" borderId="42" xfId="0" applyNumberFormat="1" applyFont="1" applyFill="1" applyBorder="1" applyAlignment="1">
      <alignment horizontal="right" wrapText="1"/>
    </xf>
    <xf numFmtId="49" fontId="7" fillId="0" borderId="42" xfId="36" applyNumberFormat="1" applyFont="1" applyBorder="1" applyAlignment="1">
      <alignment horizontal="center"/>
    </xf>
    <xf numFmtId="0" fontId="44" fillId="0" borderId="42" xfId="0" applyFont="1" applyBorder="1" applyAlignment="1">
      <alignment wrapText="1"/>
    </xf>
    <xf numFmtId="3" fontId="45" fillId="0" borderId="42" xfId="36" applyNumberFormat="1" applyFont="1" applyBorder="1" applyAlignment="1">
      <alignment horizontal="right"/>
    </xf>
    <xf numFmtId="3" fontId="47" fillId="0" borderId="42" xfId="36" applyNumberFormat="1" applyFont="1" applyBorder="1" applyAlignment="1">
      <alignment horizontal="right" wrapText="1"/>
    </xf>
    <xf numFmtId="3" fontId="48" fillId="0" borderId="42" xfId="0" applyNumberFormat="1" applyFont="1" applyBorder="1" applyAlignment="1">
      <alignment horizontal="right" wrapText="1"/>
    </xf>
    <xf numFmtId="3" fontId="49" fillId="0" borderId="42" xfId="36" applyNumberFormat="1" applyFont="1" applyBorder="1" applyAlignment="1">
      <alignment wrapText="1"/>
    </xf>
    <xf numFmtId="3" fontId="33" fillId="0" borderId="42" xfId="36" applyNumberFormat="1" applyFont="1" applyBorder="1" applyAlignment="1">
      <alignment wrapText="1"/>
    </xf>
    <xf numFmtId="49" fontId="7" fillId="2" borderId="42" xfId="36" applyNumberFormat="1" applyFont="1" applyFill="1" applyBorder="1" applyAlignment="1">
      <alignment horizontal="center"/>
    </xf>
    <xf numFmtId="3" fontId="49" fillId="2" borderId="42" xfId="36" applyNumberFormat="1" applyFont="1" applyFill="1" applyBorder="1" applyAlignment="1">
      <alignment wrapText="1"/>
    </xf>
    <xf numFmtId="3" fontId="51" fillId="2" borderId="42" xfId="36" applyNumberFormat="1" applyFont="1" applyFill="1" applyBorder="1" applyAlignment="1">
      <alignment horizontal="right" wrapText="1"/>
    </xf>
    <xf numFmtId="3" fontId="42" fillId="2" borderId="42" xfId="36" applyNumberFormat="1" applyFont="1" applyFill="1" applyBorder="1" applyAlignment="1">
      <alignment horizontal="right" wrapText="1"/>
    </xf>
    <xf numFmtId="3" fontId="3" fillId="2" borderId="42" xfId="36" applyNumberFormat="1" applyFont="1" applyFill="1" applyBorder="1" applyAlignment="1">
      <alignment horizontal="right"/>
    </xf>
    <xf numFmtId="3" fontId="15" fillId="2" borderId="42" xfId="0" applyNumberFormat="1" applyFont="1" applyFill="1" applyBorder="1" applyAlignment="1">
      <alignment horizontal="right" wrapText="1"/>
    </xf>
    <xf numFmtId="3" fontId="52" fillId="0" borderId="42" xfId="36" applyNumberFormat="1" applyFont="1" applyBorder="1" applyAlignment="1">
      <alignment horizontal="right" wrapText="1"/>
    </xf>
    <xf numFmtId="3" fontId="8" fillId="0" borderId="42" xfId="36" applyNumberFormat="1" applyBorder="1"/>
    <xf numFmtId="3" fontId="8" fillId="0" borderId="0" xfId="36" applyNumberFormat="1"/>
    <xf numFmtId="0" fontId="53" fillId="0" borderId="47" xfId="0" applyFont="1" applyBorder="1" applyAlignment="1">
      <alignment horizontal="left" vertical="center" wrapText="1"/>
    </xf>
    <xf numFmtId="0" fontId="0" fillId="0" borderId="52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44" fillId="0" borderId="52" xfId="0" applyFont="1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44" fillId="0" borderId="52" xfId="0" applyFont="1" applyBorder="1" applyAlignment="1">
      <alignment vertical="center" wrapText="1"/>
    </xf>
    <xf numFmtId="3" fontId="51" fillId="0" borderId="42" xfId="36" applyNumberFormat="1" applyFont="1" applyBorder="1" applyAlignment="1">
      <alignment horizontal="center" vertical="center" wrapText="1"/>
    </xf>
    <xf numFmtId="0" fontId="24" fillId="0" borderId="42" xfId="0" applyFont="1" applyBorder="1" applyAlignment="1">
      <alignment horizontal="left" vertical="center" wrapText="1"/>
    </xf>
    <xf numFmtId="3" fontId="22" fillId="0" borderId="42" xfId="36" applyNumberFormat="1" applyFont="1" applyBorder="1"/>
    <xf numFmtId="3" fontId="24" fillId="0" borderId="42" xfId="36" applyNumberFormat="1" applyFont="1" applyBorder="1" applyAlignment="1">
      <alignment horizontal="right" wrapText="1"/>
    </xf>
    <xf numFmtId="3" fontId="24" fillId="0" borderId="24" xfId="36" applyNumberFormat="1" applyFont="1" applyBorder="1" applyAlignment="1">
      <alignment horizontal="right" wrapText="1"/>
    </xf>
    <xf numFmtId="3" fontId="22" fillId="0" borderId="48" xfId="36" applyNumberFormat="1" applyFont="1" applyBorder="1" applyAlignment="1">
      <alignment horizontal="right"/>
    </xf>
    <xf numFmtId="3" fontId="22" fillId="0" borderId="52" xfId="36" applyNumberFormat="1" applyFont="1" applyBorder="1" applyAlignment="1">
      <alignment horizontal="right"/>
    </xf>
    <xf numFmtId="3" fontId="8" fillId="0" borderId="42" xfId="36" applyNumberFormat="1" applyBorder="1" applyAlignment="1">
      <alignment horizontal="right"/>
    </xf>
    <xf numFmtId="0" fontId="6" fillId="0" borderId="42" xfId="31" applyFont="1" applyBorder="1" applyAlignment="1">
      <alignment vertical="center" wrapText="1"/>
    </xf>
    <xf numFmtId="3" fontId="8" fillId="0" borderId="24" xfId="36" applyNumberFormat="1" applyBorder="1" applyAlignment="1">
      <alignment horizontal="right"/>
    </xf>
    <xf numFmtId="0" fontId="6" fillId="0" borderId="42" xfId="13" applyFont="1" applyBorder="1" applyAlignment="1">
      <alignment vertical="center" wrapText="1"/>
    </xf>
    <xf numFmtId="0" fontId="6" fillId="0" borderId="42" xfId="31" applyFont="1" applyBorder="1" applyAlignment="1">
      <alignment vertical="center"/>
    </xf>
    <xf numFmtId="3" fontId="7" fillId="9" borderId="42" xfId="36" applyNumberFormat="1" applyFont="1" applyFill="1" applyBorder="1" applyAlignment="1">
      <alignment horizontal="right"/>
    </xf>
    <xf numFmtId="3" fontId="7" fillId="9" borderId="24" xfId="36" applyNumberFormat="1" applyFont="1" applyFill="1" applyBorder="1" applyAlignment="1">
      <alignment horizontal="right"/>
    </xf>
    <xf numFmtId="3" fontId="7" fillId="9" borderId="48" xfId="36" applyNumberFormat="1" applyFont="1" applyFill="1" applyBorder="1" applyAlignment="1">
      <alignment horizontal="right"/>
    </xf>
    <xf numFmtId="3" fontId="6" fillId="0" borderId="42" xfId="36" applyNumberFormat="1" applyFont="1" applyBorder="1" applyAlignment="1">
      <alignment vertical="center" wrapText="1"/>
    </xf>
    <xf numFmtId="3" fontId="22" fillId="0" borderId="42" xfId="36" applyNumberFormat="1" applyFont="1" applyBorder="1" applyAlignment="1">
      <alignment horizontal="right"/>
    </xf>
    <xf numFmtId="3" fontId="8" fillId="0" borderId="42" xfId="36" applyNumberFormat="1" applyBorder="1" applyAlignment="1">
      <alignment horizontal="right" wrapText="1"/>
    </xf>
    <xf numFmtId="3" fontId="7" fillId="0" borderId="52" xfId="36" applyNumberFormat="1" applyFont="1" applyBorder="1" applyAlignment="1">
      <alignment horizontal="right"/>
    </xf>
    <xf numFmtId="3" fontId="7" fillId="9" borderId="42" xfId="36" applyNumberFormat="1" applyFont="1" applyFill="1" applyBorder="1" applyAlignment="1">
      <alignment vertical="top" wrapText="1"/>
    </xf>
    <xf numFmtId="3" fontId="8" fillId="0" borderId="0" xfId="36" applyNumberFormat="1" applyAlignment="1">
      <alignment horizontal="right"/>
    </xf>
    <xf numFmtId="0" fontId="20" fillId="2" borderId="42" xfId="31" applyFont="1" applyFill="1" applyBorder="1" applyAlignment="1">
      <alignment horizontal="center" vertical="center" wrapText="1"/>
    </xf>
    <xf numFmtId="0" fontId="7" fillId="2" borderId="24" xfId="31" applyFont="1" applyFill="1" applyBorder="1" applyAlignment="1">
      <alignment horizontal="center" vertical="center" wrapText="1"/>
    </xf>
    <xf numFmtId="0" fontId="22" fillId="2" borderId="24" xfId="36" applyFont="1" applyFill="1" applyBorder="1" applyAlignment="1">
      <alignment horizontal="center" vertical="center"/>
    </xf>
    <xf numFmtId="0" fontId="53" fillId="0" borderId="42" xfId="0" applyFont="1" applyBorder="1" applyAlignment="1">
      <alignment horizontal="left" vertical="center" wrapText="1"/>
    </xf>
    <xf numFmtId="0" fontId="8" fillId="0" borderId="42" xfId="36" applyBorder="1"/>
    <xf numFmtId="0" fontId="22" fillId="0" borderId="24" xfId="36" applyFont="1" applyBorder="1"/>
    <xf numFmtId="0" fontId="8" fillId="0" borderId="48" xfId="36" applyBorder="1"/>
    <xf numFmtId="0" fontId="24" fillId="0" borderId="47" xfId="0" applyFont="1" applyBorder="1" applyAlignment="1">
      <alignment horizontal="left" vertical="center" wrapText="1"/>
    </xf>
    <xf numFmtId="3" fontId="22" fillId="0" borderId="24" xfId="36" applyNumberFormat="1" applyFont="1" applyBorder="1"/>
    <xf numFmtId="3" fontId="22" fillId="0" borderId="48" xfId="36" applyNumberFormat="1" applyFont="1" applyBorder="1"/>
    <xf numFmtId="0" fontId="6" fillId="0" borderId="47" xfId="0" applyFont="1" applyBorder="1" applyAlignment="1">
      <alignment horizontal="left" vertical="center" wrapText="1"/>
    </xf>
    <xf numFmtId="0" fontId="6" fillId="0" borderId="47" xfId="31" applyFont="1" applyBorder="1" applyAlignment="1">
      <alignment vertical="center" wrapText="1"/>
    </xf>
    <xf numFmtId="0" fontId="6" fillId="0" borderId="47" xfId="13" applyFont="1" applyBorder="1" applyAlignment="1">
      <alignment vertical="center" wrapText="1"/>
    </xf>
    <xf numFmtId="0" fontId="6" fillId="0" borderId="47" xfId="31" applyFont="1" applyBorder="1" applyAlignment="1">
      <alignment vertical="center"/>
    </xf>
    <xf numFmtId="0" fontId="7" fillId="2" borderId="47" xfId="31" applyFont="1" applyFill="1" applyBorder="1" applyAlignment="1">
      <alignment vertical="center" wrapText="1"/>
    </xf>
    <xf numFmtId="3" fontId="8" fillId="2" borderId="42" xfId="36" applyNumberFormat="1" applyFill="1" applyBorder="1"/>
    <xf numFmtId="3" fontId="22" fillId="2" borderId="24" xfId="36" applyNumberFormat="1" applyFont="1" applyFill="1" applyBorder="1"/>
    <xf numFmtId="3" fontId="22" fillId="2" borderId="48" xfId="36" applyNumberFormat="1" applyFont="1" applyFill="1" applyBorder="1"/>
    <xf numFmtId="3" fontId="6" fillId="0" borderId="47" xfId="36" applyNumberFormat="1" applyFont="1" applyBorder="1" applyAlignment="1">
      <alignment vertical="center" wrapText="1"/>
    </xf>
    <xf numFmtId="3" fontId="7" fillId="9" borderId="47" xfId="36" applyNumberFormat="1" applyFont="1" applyFill="1" applyBorder="1" applyAlignment="1">
      <alignment vertical="top" wrapText="1"/>
    </xf>
    <xf numFmtId="0" fontId="7" fillId="2" borderId="42" xfId="36" applyFont="1" applyFill="1" applyBorder="1" applyAlignment="1">
      <alignment horizontal="center" vertical="center"/>
    </xf>
    <xf numFmtId="0" fontId="20" fillId="2" borderId="42" xfId="36" applyFont="1" applyFill="1" applyBorder="1" applyAlignment="1">
      <alignment horizontal="center" vertical="center"/>
    </xf>
    <xf numFmtId="0" fontId="22" fillId="2" borderId="42" xfId="36" applyFont="1" applyFill="1" applyBorder="1" applyAlignment="1">
      <alignment horizontal="center" vertical="center"/>
    </xf>
    <xf numFmtId="0" fontId="3" fillId="2" borderId="42" xfId="13" applyFont="1" applyFill="1" applyBorder="1" applyAlignment="1">
      <alignment horizontal="center" vertical="center" wrapText="1"/>
    </xf>
    <xf numFmtId="0" fontId="23" fillId="2" borderId="42" xfId="13" applyFont="1" applyFill="1" applyBorder="1" applyAlignment="1">
      <alignment horizontal="center" vertical="center" wrapText="1"/>
    </xf>
    <xf numFmtId="0" fontId="3" fillId="2" borderId="42" xfId="13" applyFont="1" applyFill="1" applyBorder="1" applyAlignment="1">
      <alignment horizontal="center" vertical="center"/>
    </xf>
    <xf numFmtId="0" fontId="3" fillId="2" borderId="42" xfId="36" applyFont="1" applyFill="1" applyBorder="1" applyAlignment="1">
      <alignment horizontal="center" vertical="center" wrapText="1"/>
    </xf>
    <xf numFmtId="0" fontId="8" fillId="0" borderId="42" xfId="0" applyFont="1" applyBorder="1" applyAlignment="1">
      <alignment horizontal="left" vertical="center" wrapText="1"/>
    </xf>
    <xf numFmtId="3" fontId="6" fillId="0" borderId="42" xfId="13" applyNumberFormat="1" applyFont="1" applyBorder="1" applyAlignment="1">
      <alignment horizontal="right"/>
    </xf>
    <xf numFmtId="3" fontId="6" fillId="0" borderId="42" xfId="36" applyNumberFormat="1" applyFont="1" applyBorder="1" applyAlignment="1">
      <alignment horizontal="right"/>
    </xf>
    <xf numFmtId="0" fontId="8" fillId="0" borderId="42" xfId="31" applyFont="1" applyBorder="1" applyAlignment="1">
      <alignment vertical="center" wrapText="1"/>
    </xf>
    <xf numFmtId="0" fontId="8" fillId="0" borderId="42" xfId="13" applyFont="1" applyBorder="1" applyAlignment="1">
      <alignment vertical="center" wrapText="1"/>
    </xf>
    <xf numFmtId="0" fontId="3" fillId="2" borderId="42" xfId="13" applyFont="1" applyFill="1" applyBorder="1" applyAlignment="1">
      <alignment vertical="center" wrapText="1"/>
    </xf>
    <xf numFmtId="3" fontId="3" fillId="2" borderId="42" xfId="13" applyNumberFormat="1" applyFont="1" applyFill="1" applyBorder="1" applyAlignment="1">
      <alignment horizontal="right"/>
    </xf>
    <xf numFmtId="0" fontId="6" fillId="0" borderId="42" xfId="13" applyFont="1" applyBorder="1"/>
    <xf numFmtId="0" fontId="3" fillId="2" borderId="42" xfId="13" applyFont="1" applyFill="1" applyBorder="1" applyAlignment="1">
      <alignment vertical="center"/>
    </xf>
    <xf numFmtId="0" fontId="54" fillId="0" borderId="0" xfId="13" applyFont="1" applyAlignment="1">
      <alignment vertical="center"/>
    </xf>
    <xf numFmtId="3" fontId="54" fillId="0" borderId="0" xfId="13" applyNumberFormat="1" applyFont="1" applyAlignment="1">
      <alignment vertical="center"/>
    </xf>
    <xf numFmtId="0" fontId="7" fillId="2" borderId="42" xfId="37" applyFont="1" applyFill="1" applyBorder="1" applyAlignment="1">
      <alignment horizontal="center" vertical="center"/>
    </xf>
    <xf numFmtId="0" fontId="27" fillId="0" borderId="0" xfId="38"/>
    <xf numFmtId="0" fontId="7" fillId="2" borderId="42" xfId="37" applyFont="1" applyFill="1" applyBorder="1" applyAlignment="1">
      <alignment horizontal="left" vertical="center"/>
    </xf>
    <xf numFmtId="1" fontId="8" fillId="0" borderId="42" xfId="38" applyNumberFormat="1" applyFont="1" applyBorder="1" applyAlignment="1">
      <alignment horizontal="left" vertical="center"/>
    </xf>
    <xf numFmtId="3" fontId="8" fillId="0" borderId="42" xfId="38" applyNumberFormat="1" applyFont="1" applyBorder="1" applyAlignment="1">
      <alignment horizontal="right" vertical="center"/>
    </xf>
    <xf numFmtId="3" fontId="55" fillId="0" borderId="0" xfId="38" applyNumberFormat="1" applyFont="1"/>
    <xf numFmtId="0" fontId="55" fillId="0" borderId="0" xfId="38" applyFont="1"/>
    <xf numFmtId="1" fontId="7" fillId="2" borderId="42" xfId="38" applyNumberFormat="1" applyFont="1" applyFill="1" applyBorder="1" applyAlignment="1">
      <alignment horizontal="left" vertical="center"/>
    </xf>
    <xf numFmtId="3" fontId="7" fillId="2" borderId="42" xfId="38" applyNumberFormat="1" applyFont="1" applyFill="1" applyBorder="1" applyAlignment="1">
      <alignment horizontal="right" vertical="center"/>
    </xf>
    <xf numFmtId="1" fontId="7" fillId="0" borderId="42" xfId="38" applyNumberFormat="1" applyFont="1" applyBorder="1" applyAlignment="1">
      <alignment horizontal="left" vertical="center"/>
    </xf>
    <xf numFmtId="3" fontId="7" fillId="0" borderId="42" xfId="38" applyNumberFormat="1" applyFont="1" applyBorder="1" applyAlignment="1">
      <alignment horizontal="right" vertical="center"/>
    </xf>
    <xf numFmtId="0" fontId="8" fillId="0" borderId="42" xfId="38" applyFont="1" applyBorder="1" applyAlignment="1">
      <alignment vertical="center" wrapText="1"/>
    </xf>
    <xf numFmtId="3" fontId="8" fillId="0" borderId="42" xfId="38" applyNumberFormat="1" applyFont="1" applyBorder="1" applyAlignment="1">
      <alignment horizontal="right" vertical="center" wrapText="1"/>
    </xf>
    <xf numFmtId="1" fontId="7" fillId="2" borderId="42" xfId="38" applyNumberFormat="1" applyFont="1" applyFill="1" applyBorder="1" applyAlignment="1">
      <alignment horizontal="left" vertical="center" wrapText="1"/>
    </xf>
    <xf numFmtId="1" fontId="8" fillId="0" borderId="42" xfId="38" applyNumberFormat="1" applyFont="1" applyBorder="1" applyAlignment="1">
      <alignment horizontal="left" vertical="center" wrapText="1"/>
    </xf>
    <xf numFmtId="3" fontId="7" fillId="2" borderId="42" xfId="38" applyNumberFormat="1" applyFont="1" applyFill="1" applyBorder="1" applyAlignment="1">
      <alignment horizontal="right" vertical="center" wrapText="1"/>
    </xf>
    <xf numFmtId="0" fontId="56" fillId="2" borderId="42" xfId="36" applyFont="1" applyFill="1" applyBorder="1" applyAlignment="1">
      <alignment horizontal="center" vertical="center" wrapText="1"/>
    </xf>
    <xf numFmtId="0" fontId="48" fillId="2" borderId="42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center" wrapText="1"/>
    </xf>
    <xf numFmtId="0" fontId="3" fillId="2" borderId="42" xfId="36" applyFont="1" applyFill="1" applyBorder="1" applyAlignment="1">
      <alignment vertical="center"/>
    </xf>
    <xf numFmtId="3" fontId="7" fillId="2" borderId="42" xfId="36" applyNumberFormat="1" applyFont="1" applyFill="1" applyBorder="1" applyAlignment="1">
      <alignment horizontal="right"/>
    </xf>
    <xf numFmtId="0" fontId="6" fillId="0" borderId="42" xfId="36" applyFont="1" applyBorder="1" applyAlignment="1">
      <alignment vertical="center"/>
    </xf>
    <xf numFmtId="0" fontId="4" fillId="0" borderId="0" xfId="36" applyFont="1" applyAlignment="1">
      <alignment vertical="center"/>
    </xf>
    <xf numFmtId="0" fontId="4" fillId="0" borderId="0" xfId="36" applyFont="1"/>
    <xf numFmtId="0" fontId="8" fillId="0" borderId="0" xfId="39"/>
    <xf numFmtId="0" fontId="23" fillId="2" borderId="48" xfId="39" applyFont="1" applyFill="1" applyBorder="1" applyAlignment="1">
      <alignment horizontal="center" vertical="center" wrapText="1"/>
    </xf>
    <xf numFmtId="0" fontId="23" fillId="2" borderId="42" xfId="39" applyFont="1" applyFill="1" applyBorder="1" applyAlignment="1">
      <alignment horizontal="center" vertical="center" wrapText="1"/>
    </xf>
    <xf numFmtId="0" fontId="23" fillId="2" borderId="60" xfId="39" applyFont="1" applyFill="1" applyBorder="1" applyAlignment="1">
      <alignment horizontal="center" vertical="center" wrapText="1"/>
    </xf>
    <xf numFmtId="0" fontId="23" fillId="2" borderId="6" xfId="39" applyFont="1" applyFill="1" applyBorder="1" applyAlignment="1">
      <alignment horizontal="center" vertical="center" wrapText="1"/>
    </xf>
    <xf numFmtId="0" fontId="3" fillId="2" borderId="30" xfId="39" applyFont="1" applyFill="1" applyBorder="1" applyAlignment="1">
      <alignment horizontal="center" vertical="center" wrapText="1"/>
    </xf>
    <xf numFmtId="0" fontId="24" fillId="0" borderId="6" xfId="0" applyFont="1" applyBorder="1" applyAlignment="1">
      <alignment wrapText="1"/>
    </xf>
    <xf numFmtId="3" fontId="6" fillId="0" borderId="42" xfId="39" applyNumberFormat="1" applyFont="1" applyBorder="1" applyAlignment="1">
      <alignment horizontal="right" wrapText="1"/>
    </xf>
    <xf numFmtId="3" fontId="10" fillId="0" borderId="42" xfId="39" applyNumberFormat="1" applyFont="1" applyBorder="1" applyAlignment="1">
      <alignment horizontal="right"/>
    </xf>
    <xf numFmtId="3" fontId="10" fillId="0" borderId="42" xfId="39" applyNumberFormat="1" applyFont="1" applyBorder="1" applyAlignment="1">
      <alignment horizontal="right" wrapText="1"/>
    </xf>
    <xf numFmtId="3" fontId="6" fillId="0" borderId="42" xfId="39" applyNumberFormat="1" applyFont="1" applyBorder="1" applyAlignment="1">
      <alignment horizontal="right"/>
    </xf>
    <xf numFmtId="3" fontId="6" fillId="0" borderId="42" xfId="39" applyNumberFormat="1" applyFont="1" applyBorder="1" applyAlignment="1">
      <alignment wrapText="1"/>
    </xf>
    <xf numFmtId="0" fontId="6" fillId="0" borderId="0" xfId="39" applyFont="1" applyAlignment="1">
      <alignment wrapText="1"/>
    </xf>
    <xf numFmtId="0" fontId="6" fillId="0" borderId="42" xfId="39" applyFont="1" applyBorder="1" applyAlignment="1">
      <alignment wrapText="1"/>
    </xf>
    <xf numFmtId="0" fontId="3" fillId="2" borderId="42" xfId="39" applyFont="1" applyFill="1" applyBorder="1" applyAlignment="1">
      <alignment wrapText="1"/>
    </xf>
    <xf numFmtId="3" fontId="3" fillId="2" borderId="42" xfId="39" applyNumberFormat="1" applyFont="1" applyFill="1" applyBorder="1" applyAlignment="1">
      <alignment horizontal="right"/>
    </xf>
    <xf numFmtId="0" fontId="3" fillId="2" borderId="42" xfId="39" applyFont="1" applyFill="1" applyBorder="1"/>
    <xf numFmtId="38" fontId="12" fillId="0" borderId="0" xfId="40" applyNumberFormat="1" applyAlignment="1">
      <alignment vertical="center"/>
    </xf>
    <xf numFmtId="38" fontId="59" fillId="0" borderId="0" xfId="40" applyNumberFormat="1" applyFont="1" applyAlignment="1">
      <alignment vertical="center"/>
    </xf>
    <xf numFmtId="38" fontId="12" fillId="0" borderId="0" xfId="40" applyNumberFormat="1" applyAlignment="1">
      <alignment horizontal="center" vertical="center"/>
    </xf>
    <xf numFmtId="38" fontId="6" fillId="10" borderId="63" xfId="40" applyNumberFormat="1" applyFont="1" applyFill="1" applyBorder="1" applyAlignment="1">
      <alignment vertical="center"/>
    </xf>
    <xf numFmtId="38" fontId="6" fillId="10" borderId="64" xfId="40" applyNumberFormat="1" applyFont="1" applyFill="1" applyBorder="1" applyAlignment="1">
      <alignment vertical="center" wrapText="1"/>
    </xf>
    <xf numFmtId="38" fontId="6" fillId="10" borderId="65" xfId="40" applyNumberFormat="1" applyFont="1" applyFill="1" applyBorder="1" applyAlignment="1">
      <alignment horizontal="center" vertical="center"/>
    </xf>
    <xf numFmtId="38" fontId="6" fillId="10" borderId="69" xfId="40" applyNumberFormat="1" applyFont="1" applyFill="1" applyBorder="1" applyAlignment="1">
      <alignment vertical="center"/>
    </xf>
    <xf numFmtId="38" fontId="6" fillId="10" borderId="71" xfId="40" applyNumberFormat="1" applyFont="1" applyFill="1" applyBorder="1" applyAlignment="1">
      <alignment horizontal="center" vertical="center"/>
    </xf>
    <xf numFmtId="38" fontId="6" fillId="10" borderId="64" xfId="40" applyNumberFormat="1" applyFont="1" applyFill="1" applyBorder="1" applyAlignment="1">
      <alignment vertical="center"/>
    </xf>
    <xf numFmtId="38" fontId="12" fillId="0" borderId="0" xfId="40" applyNumberFormat="1" applyAlignment="1">
      <alignment horizontal="center" vertical="center" wrapText="1"/>
    </xf>
    <xf numFmtId="38" fontId="10" fillId="2" borderId="61" xfId="40" applyNumberFormat="1" applyFont="1" applyFill="1" applyBorder="1" applyAlignment="1">
      <alignment horizontal="center" vertical="center" wrapText="1"/>
    </xf>
    <xf numFmtId="38" fontId="10" fillId="2" borderId="77" xfId="40" applyNumberFormat="1" applyFont="1" applyFill="1" applyBorder="1" applyAlignment="1">
      <alignment horizontal="center" vertical="center" wrapText="1"/>
    </xf>
    <xf numFmtId="38" fontId="10" fillId="2" borderId="75" xfId="40" applyNumberFormat="1" applyFont="1" applyFill="1" applyBorder="1" applyAlignment="1">
      <alignment horizontal="center" vertical="center" wrapText="1"/>
    </xf>
    <xf numFmtId="0" fontId="27" fillId="0" borderId="0" xfId="41" applyAlignment="1">
      <alignment horizontal="center" vertical="center"/>
    </xf>
    <xf numFmtId="0" fontId="27" fillId="0" borderId="0" xfId="41" applyAlignment="1">
      <alignment horizontal="center" vertical="center" wrapText="1"/>
    </xf>
    <xf numFmtId="3" fontId="27" fillId="0" borderId="0" xfId="41" applyNumberFormat="1" applyAlignment="1">
      <alignment horizontal="right" vertical="center" wrapText="1"/>
    </xf>
    <xf numFmtId="165" fontId="20" fillId="2" borderId="42" xfId="41" applyNumberFormat="1" applyFont="1" applyFill="1" applyBorder="1" applyAlignment="1">
      <alignment horizontal="center" vertical="center" wrapText="1"/>
    </xf>
    <xf numFmtId="0" fontId="7" fillId="2" borderId="42" xfId="39" applyFont="1" applyFill="1" applyBorder="1"/>
    <xf numFmtId="165" fontId="20" fillId="0" borderId="42" xfId="41" applyNumberFormat="1" applyFont="1" applyBorder="1" applyAlignment="1">
      <alignment horizontal="center" vertical="center" wrapText="1"/>
    </xf>
    <xf numFmtId="0" fontId="8" fillId="0" borderId="42" xfId="39" applyBorder="1"/>
    <xf numFmtId="0" fontId="8" fillId="0" borderId="42" xfId="41" applyFont="1" applyBorder="1" applyAlignment="1">
      <alignment horizontal="left" vertical="center"/>
    </xf>
    <xf numFmtId="3" fontId="8" fillId="0" borderId="42" xfId="39" applyNumberFormat="1" applyBorder="1"/>
    <xf numFmtId="0" fontId="8" fillId="0" borderId="42" xfId="41" applyFont="1" applyBorder="1" applyAlignment="1">
      <alignment horizontal="center" vertical="center"/>
    </xf>
    <xf numFmtId="0" fontId="8" fillId="0" borderId="42" xfId="41" applyFont="1" applyBorder="1" applyAlignment="1">
      <alignment horizontal="left" vertical="center" wrapText="1"/>
    </xf>
    <xf numFmtId="0" fontId="20" fillId="2" borderId="42" xfId="41" applyFont="1" applyFill="1" applyBorder="1" applyAlignment="1">
      <alignment horizontal="center" vertical="center" wrapText="1"/>
    </xf>
    <xf numFmtId="3" fontId="43" fillId="0" borderId="0" xfId="42" applyNumberFormat="1" applyFont="1" applyAlignment="1">
      <alignment horizontal="center" vertical="center" wrapText="1"/>
    </xf>
    <xf numFmtId="3" fontId="43" fillId="0" borderId="0" xfId="42" applyNumberFormat="1" applyFont="1" applyAlignment="1">
      <alignment horizontal="left" vertical="center" wrapText="1"/>
    </xf>
    <xf numFmtId="3" fontId="44" fillId="0" borderId="42" xfId="42" applyNumberFormat="1" applyFont="1" applyBorder="1" applyAlignment="1">
      <alignment horizontal="center" vertical="center" wrapText="1"/>
    </xf>
    <xf numFmtId="3" fontId="60" fillId="0" borderId="42" xfId="42" applyNumberFormat="1" applyFont="1" applyBorder="1" applyAlignment="1">
      <alignment horizontal="left" vertical="center" wrapText="1"/>
    </xf>
    <xf numFmtId="0" fontId="2" fillId="0" borderId="42" xfId="42" applyBorder="1" applyAlignment="1">
      <alignment horizontal="left" vertical="center" wrapText="1"/>
    </xf>
    <xf numFmtId="0" fontId="2" fillId="0" borderId="42" xfId="42" applyBorder="1" applyAlignment="1">
      <alignment vertical="center" wrapText="1"/>
    </xf>
    <xf numFmtId="0" fontId="2" fillId="0" borderId="0" xfId="42" applyAlignment="1">
      <alignment vertical="center" wrapText="1"/>
    </xf>
    <xf numFmtId="3" fontId="19" fillId="0" borderId="0" xfId="42" applyNumberFormat="1" applyFont="1" applyAlignment="1">
      <alignment horizontal="center" vertical="center" wrapText="1"/>
    </xf>
    <xf numFmtId="3" fontId="2" fillId="0" borderId="42" xfId="42" applyNumberFormat="1" applyBorder="1" applyAlignment="1">
      <alignment horizontal="center" vertical="center" wrapText="1"/>
    </xf>
    <xf numFmtId="3" fontId="19" fillId="0" borderId="42" xfId="42" applyNumberFormat="1" applyFont="1" applyBorder="1" applyAlignment="1">
      <alignment horizontal="left" vertical="center" wrapText="1"/>
    </xf>
    <xf numFmtId="49" fontId="19" fillId="0" borderId="42" xfId="42" applyNumberFormat="1" applyFont="1" applyBorder="1" applyAlignment="1">
      <alignment horizontal="center" vertical="center" wrapText="1"/>
    </xf>
    <xf numFmtId="10" fontId="19" fillId="0" borderId="42" xfId="42" applyNumberFormat="1" applyFont="1" applyBorder="1" applyAlignment="1">
      <alignment horizontal="center" vertical="center" wrapText="1"/>
    </xf>
    <xf numFmtId="3" fontId="19" fillId="0" borderId="42" xfId="42" applyNumberFormat="1" applyFont="1" applyBorder="1" applyAlignment="1">
      <alignment horizontal="right" vertical="center" wrapText="1"/>
    </xf>
    <xf numFmtId="3" fontId="2" fillId="0" borderId="0" xfId="42" applyNumberFormat="1" applyAlignment="1">
      <alignment vertical="center" wrapText="1"/>
    </xf>
    <xf numFmtId="3" fontId="19" fillId="0" borderId="42" xfId="42" applyNumberFormat="1" applyFont="1" applyBorder="1" applyAlignment="1">
      <alignment vertical="center" wrapText="1"/>
    </xf>
    <xf numFmtId="3" fontId="19" fillId="0" borderId="42" xfId="42" applyNumberFormat="1" applyFont="1" applyBorder="1" applyAlignment="1">
      <alignment horizontal="center" vertical="center" wrapText="1"/>
    </xf>
    <xf numFmtId="3" fontId="2" fillId="0" borderId="42" xfId="42" applyNumberFormat="1" applyBorder="1" applyAlignment="1">
      <alignment vertical="center" wrapText="1"/>
    </xf>
    <xf numFmtId="3" fontId="17" fillId="0" borderId="49" xfId="42" applyNumberFormat="1" applyFont="1" applyBorder="1" applyAlignment="1">
      <alignment horizontal="right" vertical="center" wrapText="1"/>
    </xf>
    <xf numFmtId="3" fontId="43" fillId="0" borderId="47" xfId="42" applyNumberFormat="1" applyFont="1" applyBorder="1" applyAlignment="1">
      <alignment horizontal="left" vertical="center" wrapText="1"/>
    </xf>
    <xf numFmtId="3" fontId="19" fillId="0" borderId="49" xfId="42" applyNumberFormat="1" applyFont="1" applyBorder="1" applyAlignment="1">
      <alignment horizontal="right" vertical="center" wrapText="1"/>
    </xf>
    <xf numFmtId="3" fontId="2" fillId="0" borderId="47" xfId="42" applyNumberFormat="1" applyBorder="1" applyAlignment="1">
      <alignment horizontal="center" vertical="center" wrapText="1"/>
    </xf>
    <xf numFmtId="3" fontId="19" fillId="0" borderId="0" xfId="42" applyNumberFormat="1" applyFont="1" applyAlignment="1">
      <alignment horizontal="left" vertical="center" wrapText="1"/>
    </xf>
    <xf numFmtId="3" fontId="2" fillId="0" borderId="42" xfId="42" applyNumberFormat="1" applyBorder="1" applyAlignment="1">
      <alignment horizontal="left" vertical="center" wrapText="1"/>
    </xf>
    <xf numFmtId="49" fontId="19" fillId="0" borderId="49" xfId="42" applyNumberFormat="1" applyFont="1" applyBorder="1" applyAlignment="1">
      <alignment horizontal="center" vertical="center" wrapText="1"/>
    </xf>
    <xf numFmtId="10" fontId="19" fillId="0" borderId="49" xfId="42" applyNumberFormat="1" applyFont="1" applyBorder="1" applyAlignment="1">
      <alignment horizontal="center" vertical="center" wrapText="1"/>
    </xf>
    <xf numFmtId="3" fontId="43" fillId="9" borderId="42" xfId="42" applyNumberFormat="1" applyFont="1" applyFill="1" applyBorder="1" applyAlignment="1">
      <alignment horizontal="center" vertical="center" wrapText="1"/>
    </xf>
    <xf numFmtId="3" fontId="43" fillId="9" borderId="42" xfId="42" applyNumberFormat="1" applyFont="1" applyFill="1" applyBorder="1" applyAlignment="1">
      <alignment horizontal="right" vertical="center" wrapText="1"/>
    </xf>
    <xf numFmtId="3" fontId="61" fillId="0" borderId="0" xfId="42" applyNumberFormat="1" applyFont="1" applyAlignment="1">
      <alignment horizontal="center" vertical="center" wrapText="1"/>
    </xf>
    <xf numFmtId="3" fontId="43" fillId="0" borderId="0" xfId="42" applyNumberFormat="1" applyFont="1" applyAlignment="1">
      <alignment horizontal="right" vertical="center" wrapText="1"/>
    </xf>
    <xf numFmtId="3" fontId="19" fillId="0" borderId="0" xfId="42" applyNumberFormat="1" applyFont="1" applyAlignment="1">
      <alignment horizontal="right" vertical="center" wrapText="1"/>
    </xf>
    <xf numFmtId="3" fontId="19" fillId="0" borderId="0" xfId="42" applyNumberFormat="1" applyFont="1" applyAlignment="1">
      <alignment vertical="center" wrapText="1"/>
    </xf>
    <xf numFmtId="0" fontId="27" fillId="0" borderId="0" xfId="43"/>
    <xf numFmtId="0" fontId="7" fillId="2" borderId="79" xfId="13" applyFont="1" applyFill="1" applyBorder="1" applyAlignment="1">
      <alignment horizontal="center" vertical="center" wrapText="1"/>
    </xf>
    <xf numFmtId="0" fontId="7" fillId="2" borderId="19" xfId="13" applyFont="1" applyFill="1" applyBorder="1" applyAlignment="1">
      <alignment horizontal="center" vertical="center" wrapText="1"/>
    </xf>
    <xf numFmtId="0" fontId="3" fillId="2" borderId="11" xfId="13" applyFont="1" applyFill="1" applyBorder="1" applyAlignment="1">
      <alignment horizontal="center" vertical="center" wrapText="1"/>
    </xf>
    <xf numFmtId="3" fontId="3" fillId="2" borderId="11" xfId="13" applyNumberFormat="1" applyFont="1" applyFill="1" applyBorder="1" applyAlignment="1">
      <alignment horizontal="center" vertical="center" wrapText="1"/>
    </xf>
    <xf numFmtId="0" fontId="27" fillId="0" borderId="0" xfId="44"/>
    <xf numFmtId="49" fontId="27" fillId="0" borderId="0" xfId="44" applyNumberFormat="1"/>
    <xf numFmtId="0" fontId="2" fillId="0" borderId="0" xfId="46"/>
    <xf numFmtId="0" fontId="0" fillId="0" borderId="0" xfId="32" applyFont="1" applyAlignment="1">
      <alignment horizontal="left" vertical="center" wrapText="1"/>
    </xf>
    <xf numFmtId="0" fontId="2" fillId="0" borderId="0" xfId="32" applyAlignment="1">
      <alignment horizontal="left" vertical="center" wrapText="1"/>
    </xf>
    <xf numFmtId="0" fontId="8" fillId="0" borderId="0" xfId="31" applyFont="1" applyAlignment="1">
      <alignment vertical="center"/>
    </xf>
    <xf numFmtId="0" fontId="8" fillId="0" borderId="0" xfId="31" applyFont="1" applyAlignment="1">
      <alignment vertical="center" wrapText="1"/>
    </xf>
    <xf numFmtId="0" fontId="8" fillId="0" borderId="0" xfId="13" applyFont="1" applyAlignment="1">
      <alignment vertical="center"/>
    </xf>
    <xf numFmtId="0" fontId="8" fillId="0" borderId="42" xfId="0" applyFont="1" applyBorder="1" applyAlignment="1">
      <alignment wrapText="1"/>
    </xf>
    <xf numFmtId="3" fontId="2" fillId="0" borderId="42" xfId="0" applyNumberFormat="1" applyFont="1" applyBorder="1" applyAlignment="1">
      <alignment horizontal="right" wrapText="1"/>
    </xf>
    <xf numFmtId="3" fontId="2" fillId="0" borderId="42" xfId="0" applyNumberFormat="1" applyFont="1" applyBorder="1" applyAlignment="1">
      <alignment horizontal="right"/>
    </xf>
    <xf numFmtId="3" fontId="22" fillId="0" borderId="42" xfId="39" applyNumberFormat="1" applyFont="1" applyBorder="1" applyAlignment="1">
      <alignment horizontal="right"/>
    </xf>
    <xf numFmtId="3" fontId="8" fillId="0" borderId="42" xfId="39" applyNumberFormat="1" applyBorder="1" applyAlignment="1">
      <alignment wrapText="1"/>
    </xf>
    <xf numFmtId="3" fontId="8" fillId="0" borderId="42" xfId="39" applyNumberFormat="1" applyBorder="1" applyAlignment="1">
      <alignment horizontal="right"/>
    </xf>
    <xf numFmtId="3" fontId="8" fillId="0" borderId="42" xfId="39" applyNumberFormat="1" applyBorder="1" applyAlignment="1">
      <alignment horizontal="center"/>
    </xf>
    <xf numFmtId="3" fontId="22" fillId="0" borderId="42" xfId="39" applyNumberFormat="1" applyFont="1" applyBorder="1"/>
    <xf numFmtId="3" fontId="8" fillId="0" borderId="7" xfId="39" applyNumberFormat="1" applyBorder="1" applyAlignment="1">
      <alignment wrapText="1"/>
    </xf>
    <xf numFmtId="0" fontId="8" fillId="0" borderId="42" xfId="39" applyBorder="1" applyAlignment="1">
      <alignment wrapText="1"/>
    </xf>
    <xf numFmtId="0" fontId="7" fillId="2" borderId="42" xfId="39" applyFont="1" applyFill="1" applyBorder="1" applyAlignment="1">
      <alignment wrapText="1"/>
    </xf>
    <xf numFmtId="3" fontId="7" fillId="2" borderId="42" xfId="39" applyNumberFormat="1" applyFont="1" applyFill="1" applyBorder="1"/>
    <xf numFmtId="3" fontId="2" fillId="0" borderId="42" xfId="0" applyNumberFormat="1" applyFont="1" applyBorder="1"/>
    <xf numFmtId="0" fontId="24" fillId="2" borderId="42" xfId="0" applyFont="1" applyFill="1" applyBorder="1" applyAlignment="1">
      <alignment horizontal="center" vertical="center" textRotation="90" wrapText="1"/>
    </xf>
    <xf numFmtId="0" fontId="0" fillId="0" borderId="0" xfId="0" applyAlignment="1">
      <alignment textRotation="90" wrapText="1"/>
    </xf>
    <xf numFmtId="0" fontId="0" fillId="0" borderId="0" xfId="0" applyAlignment="1">
      <alignment wrapText="1"/>
    </xf>
    <xf numFmtId="0" fontId="25" fillId="2" borderId="42" xfId="0" applyFont="1" applyFill="1" applyBorder="1" applyAlignment="1">
      <alignment horizontal="center" vertical="center" wrapText="1"/>
    </xf>
    <xf numFmtId="3" fontId="24" fillId="0" borderId="42" xfId="0" applyNumberFormat="1" applyFont="1" applyBorder="1"/>
    <xf numFmtId="3" fontId="6" fillId="0" borderId="42" xfId="39" applyNumberFormat="1" applyFont="1" applyBorder="1"/>
    <xf numFmtId="3" fontId="6" fillId="0" borderId="7" xfId="39" applyNumberFormat="1" applyFont="1" applyBorder="1"/>
    <xf numFmtId="0" fontId="6" fillId="0" borderId="42" xfId="39" applyFont="1" applyBorder="1"/>
    <xf numFmtId="0" fontId="14" fillId="0" borderId="42" xfId="39" applyFont="1" applyBorder="1" applyAlignment="1">
      <alignment horizontal="right"/>
    </xf>
    <xf numFmtId="0" fontId="6" fillId="0" borderId="42" xfId="41" applyFont="1" applyBorder="1" applyAlignment="1">
      <alignment horizontal="left" vertical="center"/>
    </xf>
    <xf numFmtId="3" fontId="24" fillId="2" borderId="42" xfId="0" applyNumberFormat="1" applyFont="1" applyFill="1" applyBorder="1"/>
    <xf numFmtId="0" fontId="10" fillId="2" borderId="42" xfId="39" applyFont="1" applyFill="1" applyBorder="1"/>
    <xf numFmtId="3" fontId="64" fillId="2" borderId="42" xfId="0" applyNumberFormat="1" applyFont="1" applyFill="1" applyBorder="1"/>
    <xf numFmtId="0" fontId="17" fillId="2" borderId="42" xfId="0" applyFont="1" applyFill="1" applyBorder="1" applyAlignment="1">
      <alignment horizontal="center" vertical="center"/>
    </xf>
    <xf numFmtId="0" fontId="0" fillId="0" borderId="42" xfId="0" applyBorder="1" applyAlignment="1">
      <alignment vertical="center" wrapText="1"/>
    </xf>
    <xf numFmtId="3" fontId="2" fillId="0" borderId="42" xfId="0" quotePrefix="1" applyNumberFormat="1" applyFont="1" applyBorder="1" applyAlignment="1">
      <alignment horizontal="center"/>
    </xf>
    <xf numFmtId="3" fontId="0" fillId="0" borderId="38" xfId="0" applyNumberFormat="1" applyBorder="1"/>
    <xf numFmtId="0" fontId="0" fillId="0" borderId="42" xfId="0" applyBorder="1" applyAlignment="1">
      <alignment wrapText="1"/>
    </xf>
    <xf numFmtId="3" fontId="0" fillId="0" borderId="0" xfId="0" applyNumberFormat="1"/>
    <xf numFmtId="0" fontId="12" fillId="0" borderId="0" xfId="47"/>
    <xf numFmtId="0" fontId="59" fillId="0" borderId="0" xfId="47" applyFont="1"/>
    <xf numFmtId="3" fontId="8" fillId="0" borderId="6" xfId="47" applyNumberFormat="1" applyFont="1" applyBorder="1" applyAlignment="1">
      <alignment vertical="center"/>
    </xf>
    <xf numFmtId="0" fontId="6" fillId="0" borderId="0" xfId="12" applyFont="1" applyAlignment="1">
      <alignment vertical="center" wrapText="1"/>
    </xf>
    <xf numFmtId="3" fontId="8" fillId="0" borderId="20" xfId="47" applyNumberFormat="1" applyFont="1" applyBorder="1" applyAlignment="1">
      <alignment vertical="center"/>
    </xf>
    <xf numFmtId="0" fontId="8" fillId="0" borderId="0" xfId="12" applyFont="1" applyAlignment="1">
      <alignment vertical="center" wrapText="1"/>
    </xf>
    <xf numFmtId="0" fontId="20" fillId="2" borderId="4" xfId="36" applyFont="1" applyFill="1" applyBorder="1" applyAlignment="1">
      <alignment horizontal="center" vertical="center"/>
    </xf>
    <xf numFmtId="0" fontId="7" fillId="2" borderId="4" xfId="36" applyFont="1" applyFill="1" applyBorder="1" applyAlignment="1">
      <alignment horizontal="center" vertical="center"/>
    </xf>
    <xf numFmtId="0" fontId="14" fillId="2" borderId="4" xfId="13" applyFont="1" applyFill="1" applyBorder="1" applyAlignment="1">
      <alignment horizontal="center" vertical="center" wrapText="1"/>
    </xf>
    <xf numFmtId="0" fontId="3" fillId="2" borderId="4" xfId="13" applyFont="1" applyFill="1" applyBorder="1" applyAlignment="1">
      <alignment horizontal="center" vertical="center" wrapText="1"/>
    </xf>
    <xf numFmtId="0" fontId="3" fillId="2" borderId="4" xfId="36" applyFont="1" applyFill="1" applyBorder="1" applyAlignment="1">
      <alignment horizontal="center" vertical="center" wrapText="1"/>
    </xf>
    <xf numFmtId="0" fontId="24" fillId="0" borderId="4" xfId="0" applyFont="1" applyBorder="1" applyAlignment="1">
      <alignment horizontal="left" vertical="center" wrapText="1"/>
    </xf>
    <xf numFmtId="0" fontId="6" fillId="0" borderId="4" xfId="31" applyFont="1" applyBorder="1" applyAlignment="1">
      <alignment vertical="center" wrapText="1"/>
    </xf>
    <xf numFmtId="0" fontId="8" fillId="0" borderId="4" xfId="36" applyBorder="1" applyAlignment="1">
      <alignment wrapText="1"/>
    </xf>
    <xf numFmtId="0" fontId="6" fillId="0" borderId="4" xfId="13" applyFont="1" applyBorder="1" applyAlignment="1">
      <alignment vertical="center" wrapText="1"/>
    </xf>
    <xf numFmtId="0" fontId="6" fillId="0" borderId="4" xfId="31" applyFont="1" applyBorder="1" applyAlignment="1">
      <alignment vertical="center"/>
    </xf>
    <xf numFmtId="0" fontId="3" fillId="2" borderId="4" xfId="13" applyFont="1" applyFill="1" applyBorder="1" applyAlignment="1">
      <alignment vertical="center" wrapText="1"/>
    </xf>
    <xf numFmtId="0" fontId="6" fillId="0" borderId="4" xfId="13" applyFont="1" applyBorder="1"/>
    <xf numFmtId="0" fontId="3" fillId="2" borderId="4" xfId="13" applyFont="1" applyFill="1" applyBorder="1" applyAlignment="1">
      <alignment vertical="center"/>
    </xf>
    <xf numFmtId="0" fontId="65" fillId="0" borderId="0" xfId="51" applyFont="1"/>
    <xf numFmtId="49" fontId="8" fillId="0" borderId="12" xfId="13" applyNumberFormat="1" applyFont="1" applyBorder="1" applyAlignment="1">
      <alignment vertical="center"/>
    </xf>
    <xf numFmtId="3" fontId="66" fillId="0" borderId="0" xfId="7" applyNumberFormat="1" applyFont="1" applyAlignment="1">
      <alignment horizontal="center"/>
    </xf>
    <xf numFmtId="3" fontId="67" fillId="0" borderId="0" xfId="7" applyNumberFormat="1" applyFont="1" applyAlignment="1">
      <alignment horizontal="center"/>
    </xf>
    <xf numFmtId="168" fontId="68" fillId="0" borderId="0" xfId="34" applyNumberFormat="1" applyFont="1"/>
    <xf numFmtId="168" fontId="69" fillId="0" borderId="0" xfId="34" applyNumberFormat="1" applyFont="1"/>
    <xf numFmtId="3" fontId="7" fillId="2" borderId="4" xfId="9" applyNumberFormat="1" applyFont="1" applyFill="1" applyBorder="1" applyAlignment="1">
      <alignment horizontal="right" vertical="center"/>
    </xf>
    <xf numFmtId="3" fontId="8" fillId="0" borderId="80" xfId="0" applyNumberFormat="1" applyFont="1" applyBorder="1" applyAlignment="1">
      <alignment horizontal="right" vertical="center" wrapText="1"/>
    </xf>
    <xf numFmtId="3" fontId="8" fillId="0" borderId="42" xfId="13" applyNumberFormat="1" applyFont="1" applyBorder="1" applyAlignment="1">
      <alignment horizontal="right"/>
    </xf>
    <xf numFmtId="3" fontId="8" fillId="0" borderId="42" xfId="36" applyNumberFormat="1" applyFont="1" applyBorder="1" applyAlignment="1">
      <alignment horizontal="right"/>
    </xf>
    <xf numFmtId="3" fontId="8" fillId="0" borderId="80" xfId="43" applyNumberFormat="1" applyFont="1" applyBorder="1" applyAlignment="1">
      <alignment horizontal="right" wrapText="1"/>
    </xf>
    <xf numFmtId="3" fontId="8" fillId="0" borderId="80" xfId="13" applyNumberFormat="1" applyFont="1" applyFill="1" applyBorder="1" applyAlignment="1">
      <alignment horizontal="right"/>
    </xf>
    <xf numFmtId="3" fontId="8" fillId="0" borderId="80" xfId="13" applyNumberFormat="1" applyFont="1" applyBorder="1" applyAlignment="1">
      <alignment horizontal="right"/>
    </xf>
    <xf numFmtId="3" fontId="8" fillId="0" borderId="80" xfId="36" applyNumberFormat="1" applyFont="1" applyFill="1" applyBorder="1" applyAlignment="1">
      <alignment horizontal="right" vertical="center"/>
    </xf>
    <xf numFmtId="3" fontId="8" fillId="0" borderId="80" xfId="36" applyNumberFormat="1" applyFont="1" applyBorder="1" applyAlignment="1">
      <alignment horizontal="right" vertical="center"/>
    </xf>
    <xf numFmtId="0" fontId="70" fillId="0" borderId="0" xfId="46" applyFont="1"/>
    <xf numFmtId="167" fontId="65" fillId="0" borderId="0" xfId="51" applyNumberFormat="1" applyFont="1"/>
    <xf numFmtId="3" fontId="19" fillId="0" borderId="80" xfId="42" applyNumberFormat="1" applyFont="1" applyBorder="1" applyAlignment="1">
      <alignment horizontal="left" vertical="center" wrapText="1"/>
    </xf>
    <xf numFmtId="3" fontId="2" fillId="0" borderId="80" xfId="42" applyNumberFormat="1" applyBorder="1" applyAlignment="1">
      <alignment vertical="center" wrapText="1"/>
    </xf>
    <xf numFmtId="3" fontId="0" fillId="0" borderId="42" xfId="42" applyNumberFormat="1" applyFont="1" applyBorder="1" applyAlignment="1">
      <alignment horizontal="center" vertical="center" wrapText="1"/>
    </xf>
    <xf numFmtId="3" fontId="0" fillId="0" borderId="47" xfId="42" applyNumberFormat="1" applyFont="1" applyBorder="1" applyAlignment="1">
      <alignment horizontal="center" vertical="center" wrapText="1"/>
    </xf>
    <xf numFmtId="3" fontId="0" fillId="0" borderId="49" xfId="42" applyNumberFormat="1" applyFont="1" applyBorder="1" applyAlignment="1">
      <alignment horizontal="center" vertical="center" wrapText="1"/>
    </xf>
    <xf numFmtId="3" fontId="8" fillId="0" borderId="83" xfId="36" applyNumberFormat="1" applyFont="1" applyBorder="1"/>
    <xf numFmtId="3" fontId="8" fillId="0" borderId="83" xfId="36" applyNumberFormat="1" applyFont="1" applyFill="1" applyBorder="1"/>
    <xf numFmtId="0" fontId="22" fillId="0" borderId="84" xfId="36" applyFont="1" applyBorder="1"/>
    <xf numFmtId="3" fontId="22" fillId="2" borderId="84" xfId="36" applyNumberFormat="1" applyFont="1" applyFill="1" applyBorder="1"/>
    <xf numFmtId="0" fontId="20" fillId="2" borderId="82" xfId="31" applyFont="1" applyFill="1" applyBorder="1" applyAlignment="1">
      <alignment horizontal="center" vertical="center" wrapText="1"/>
    </xf>
    <xf numFmtId="0" fontId="8" fillId="0" borderId="82" xfId="36" applyBorder="1"/>
    <xf numFmtId="0" fontId="20" fillId="2" borderId="83" xfId="31" applyFont="1" applyFill="1" applyBorder="1" applyAlignment="1">
      <alignment horizontal="center" vertical="center" wrapText="1"/>
    </xf>
    <xf numFmtId="0" fontId="8" fillId="0" borderId="87" xfId="13" applyFont="1" applyBorder="1" applyAlignment="1">
      <alignment horizontal="center" vertical="center" wrapText="1"/>
    </xf>
    <xf numFmtId="0" fontId="8" fillId="0" borderId="87" xfId="31" applyFont="1" applyBorder="1" applyAlignment="1">
      <alignment vertical="center"/>
    </xf>
    <xf numFmtId="166" fontId="8" fillId="0" borderId="87" xfId="44" applyNumberFormat="1" applyFont="1" applyBorder="1"/>
    <xf numFmtId="166" fontId="8" fillId="0" borderId="87" xfId="45" applyNumberFormat="1" applyFont="1" applyBorder="1" applyAlignment="1">
      <alignment horizontal="right"/>
    </xf>
    <xf numFmtId="166" fontId="8" fillId="0" borderId="87" xfId="13" applyNumberFormat="1" applyFont="1" applyBorder="1" applyAlignment="1">
      <alignment vertical="center"/>
    </xf>
    <xf numFmtId="0" fontId="8" fillId="0" borderId="87" xfId="46" applyFont="1" applyBorder="1" applyAlignment="1">
      <alignment horizontal="left" vertical="center" wrapText="1"/>
    </xf>
    <xf numFmtId="0" fontId="8" fillId="0" borderId="87" xfId="31" applyFont="1" applyBorder="1" applyAlignment="1">
      <alignment vertical="center" wrapText="1"/>
    </xf>
    <xf numFmtId="166" fontId="8" fillId="0" borderId="87" xfId="13" applyNumberFormat="1" applyFont="1" applyBorder="1"/>
    <xf numFmtId="0" fontId="8" fillId="0" borderId="87" xfId="13" applyFont="1" applyBorder="1" applyAlignment="1">
      <alignment vertical="center" wrapText="1"/>
    </xf>
    <xf numFmtId="0" fontId="62" fillId="2" borderId="87" xfId="31" applyFont="1" applyFill="1" applyBorder="1" applyAlignment="1">
      <alignment horizontal="center" vertical="center"/>
    </xf>
    <xf numFmtId="0" fontId="63" fillId="2" borderId="87" xfId="31" applyFont="1" applyFill="1" applyBorder="1" applyAlignment="1">
      <alignment vertical="center"/>
    </xf>
    <xf numFmtId="166" fontId="63" fillId="2" borderId="87" xfId="13" applyNumberFormat="1" applyFont="1" applyFill="1" applyBorder="1"/>
    <xf numFmtId="0" fontId="62" fillId="2" borderId="87" xfId="44" applyFont="1" applyFill="1" applyBorder="1"/>
    <xf numFmtId="0" fontId="62" fillId="2" borderId="87" xfId="31" applyFont="1" applyFill="1" applyBorder="1" applyAlignment="1">
      <alignment vertical="center"/>
    </xf>
    <xf numFmtId="166" fontId="63" fillId="2" borderId="87" xfId="44" applyNumberFormat="1" applyFont="1" applyFill="1" applyBorder="1"/>
    <xf numFmtId="166" fontId="7" fillId="2" borderId="87" xfId="13" applyNumberFormat="1" applyFont="1" applyFill="1" applyBorder="1" applyAlignment="1">
      <alignment vertical="center"/>
    </xf>
    <xf numFmtId="3" fontId="10" fillId="0" borderId="4" xfId="13" applyNumberFormat="1" applyFont="1" applyBorder="1" applyAlignment="1">
      <alignment vertical="center"/>
    </xf>
    <xf numFmtId="3" fontId="3" fillId="2" borderId="4" xfId="13" applyNumberFormat="1" applyFont="1" applyFill="1" applyBorder="1" applyAlignment="1">
      <alignment vertical="center"/>
    </xf>
    <xf numFmtId="3" fontId="10" fillId="2" borderId="4" xfId="13" applyNumberFormat="1" applyFont="1" applyFill="1" applyBorder="1" applyAlignment="1">
      <alignment vertical="center"/>
    </xf>
    <xf numFmtId="3" fontId="27" fillId="0" borderId="0" xfId="38" applyNumberFormat="1"/>
    <xf numFmtId="3" fontId="8" fillId="0" borderId="88" xfId="38" applyNumberFormat="1" applyFont="1" applyBorder="1" applyAlignment="1">
      <alignment horizontal="right" vertical="center" wrapText="1"/>
    </xf>
    <xf numFmtId="3" fontId="7" fillId="8" borderId="42" xfId="38" applyNumberFormat="1" applyFont="1" applyFill="1" applyBorder="1" applyAlignment="1">
      <alignment horizontal="right" vertical="center"/>
    </xf>
    <xf numFmtId="3" fontId="6" fillId="0" borderId="88" xfId="39" applyNumberFormat="1" applyFont="1" applyFill="1" applyBorder="1" applyAlignment="1">
      <alignment horizontal="right"/>
    </xf>
    <xf numFmtId="3" fontId="8" fillId="0" borderId="0" xfId="54" applyNumberFormat="1" applyFont="1" applyAlignment="1">
      <alignment horizontal="right" vertical="top" wrapText="1"/>
    </xf>
    <xf numFmtId="167" fontId="8" fillId="0" borderId="88" xfId="9" applyNumberFormat="1" applyFont="1" applyFill="1" applyBorder="1" applyAlignment="1">
      <alignment horizontal="right" wrapText="1"/>
    </xf>
    <xf numFmtId="3" fontId="2" fillId="0" borderId="88" xfId="0" applyNumberFormat="1" applyFont="1" applyBorder="1" applyAlignment="1">
      <alignment horizontal="right"/>
    </xf>
    <xf numFmtId="3" fontId="8" fillId="0" borderId="42" xfId="36" applyNumberFormat="1" applyFill="1" applyBorder="1" applyAlignment="1">
      <alignment horizontal="right"/>
    </xf>
    <xf numFmtId="3" fontId="22" fillId="0" borderId="84" xfId="36" applyNumberFormat="1" applyFont="1" applyFill="1" applyBorder="1"/>
    <xf numFmtId="3" fontId="8" fillId="0" borderId="42" xfId="36" applyNumberFormat="1" applyFill="1" applyBorder="1"/>
    <xf numFmtId="3" fontId="8" fillId="0" borderId="82" xfId="36" applyNumberFormat="1" applyFill="1" applyBorder="1"/>
    <xf numFmtId="3" fontId="8" fillId="0" borderId="88" xfId="0" applyNumberFormat="1" applyFont="1" applyBorder="1" applyAlignment="1">
      <alignment horizontal="right" wrapText="1"/>
    </xf>
    <xf numFmtId="167" fontId="8" fillId="0" borderId="42" xfId="9" applyNumberFormat="1" applyFont="1" applyBorder="1" applyAlignment="1">
      <alignment horizontal="right" wrapText="1"/>
    </xf>
    <xf numFmtId="3" fontId="8" fillId="0" borderId="88" xfId="41" applyNumberFormat="1" applyFont="1" applyBorder="1" applyAlignment="1">
      <alignment wrapText="1"/>
    </xf>
    <xf numFmtId="3" fontId="8" fillId="0" borderId="42" xfId="9" applyNumberFormat="1" applyFont="1" applyBorder="1" applyAlignment="1">
      <alignment horizontal="right" wrapText="1"/>
    </xf>
    <xf numFmtId="3" fontId="8" fillId="2" borderId="42" xfId="41" applyNumberFormat="1" applyFont="1" applyFill="1" applyBorder="1" applyAlignment="1">
      <alignment horizontal="right" wrapText="1"/>
    </xf>
    <xf numFmtId="3" fontId="8" fillId="8" borderId="42" xfId="41" applyNumberFormat="1" applyFont="1" applyFill="1" applyBorder="1" applyAlignment="1">
      <alignment horizontal="right" wrapText="1"/>
    </xf>
    <xf numFmtId="3" fontId="8" fillId="0" borderId="88" xfId="41" applyNumberFormat="1" applyFont="1" applyBorder="1" applyAlignment="1">
      <alignment horizontal="right" wrapText="1"/>
    </xf>
    <xf numFmtId="3" fontId="22" fillId="0" borderId="89" xfId="47" applyNumberFormat="1" applyFont="1" applyBorder="1" applyAlignment="1">
      <alignment vertical="center"/>
    </xf>
    <xf numFmtId="3" fontId="22" fillId="2" borderId="90" xfId="47" applyNumberFormat="1" applyFont="1" applyFill="1" applyBorder="1" applyAlignment="1">
      <alignment vertical="center"/>
    </xf>
    <xf numFmtId="3" fontId="22" fillId="0" borderId="90" xfId="47" applyNumberFormat="1" applyFont="1" applyBorder="1" applyAlignment="1">
      <alignment vertical="center"/>
    </xf>
    <xf numFmtId="3" fontId="8" fillId="0" borderId="89" xfId="47" applyNumberFormat="1" applyFont="1" applyBorder="1" applyAlignment="1">
      <alignment vertical="center"/>
    </xf>
    <xf numFmtId="3" fontId="8" fillId="2" borderId="90" xfId="47" applyNumberFormat="1" applyFont="1" applyFill="1" applyBorder="1" applyAlignment="1">
      <alignment vertical="center"/>
    </xf>
    <xf numFmtId="3" fontId="8" fillId="0" borderId="90" xfId="47" applyNumberFormat="1" applyFont="1" applyBorder="1" applyAlignment="1">
      <alignment vertical="center"/>
    </xf>
    <xf numFmtId="3" fontId="8" fillId="0" borderId="89" xfId="9" applyNumberFormat="1" applyFont="1" applyFill="1" applyBorder="1" applyAlignment="1">
      <alignment vertical="center"/>
    </xf>
    <xf numFmtId="3" fontId="6" fillId="0" borderId="90" xfId="15" applyNumberFormat="1" applyFont="1" applyBorder="1" applyAlignment="1">
      <alignment vertical="center" wrapText="1"/>
    </xf>
    <xf numFmtId="0" fontId="74" fillId="0" borderId="0" xfId="47" applyFont="1"/>
    <xf numFmtId="0" fontId="12" fillId="0" borderId="90" xfId="47" applyBorder="1"/>
    <xf numFmtId="0" fontId="6" fillId="0" borderId="89" xfId="35" applyFont="1" applyBorder="1" applyAlignment="1">
      <alignment vertical="top" wrapText="1"/>
    </xf>
    <xf numFmtId="0" fontId="6" fillId="0" borderId="89" xfId="12" applyFont="1" applyBorder="1" applyAlignment="1">
      <alignment vertical="center" wrapText="1"/>
    </xf>
    <xf numFmtId="0" fontId="6" fillId="0" borderId="90" xfId="12" applyFont="1" applyBorder="1" applyAlignment="1">
      <alignment vertical="center" wrapText="1"/>
    </xf>
    <xf numFmtId="0" fontId="8" fillId="0" borderId="89" xfId="12" applyFont="1" applyBorder="1" applyAlignment="1">
      <alignment vertical="center" wrapText="1"/>
    </xf>
    <xf numFmtId="0" fontId="6" fillId="0" borderId="89" xfId="0" applyFont="1" applyBorder="1" applyAlignment="1">
      <alignment horizontal="left" vertical="center" wrapText="1"/>
    </xf>
    <xf numFmtId="0" fontId="8" fillId="0" borderId="89" xfId="0" applyFont="1" applyBorder="1" applyAlignment="1">
      <alignment horizontal="left" vertical="center" wrapText="1"/>
    </xf>
    <xf numFmtId="3" fontId="8" fillId="0" borderId="89" xfId="0" applyNumberFormat="1" applyFont="1" applyBorder="1" applyAlignment="1">
      <alignment vertical="center" wrapText="1"/>
    </xf>
    <xf numFmtId="3" fontId="22" fillId="2" borderId="89" xfId="47" applyNumberFormat="1" applyFont="1" applyFill="1" applyBorder="1" applyAlignment="1">
      <alignment vertical="center"/>
    </xf>
    <xf numFmtId="3" fontId="8" fillId="0" borderId="89" xfId="14" applyNumberFormat="1" applyFont="1" applyBorder="1" applyAlignment="1">
      <alignment vertical="top" wrapText="1"/>
    </xf>
    <xf numFmtId="3" fontId="10" fillId="2" borderId="90" xfId="15" applyNumberFormat="1" applyFont="1" applyFill="1" applyBorder="1" applyAlignment="1">
      <alignment vertical="center" wrapText="1"/>
    </xf>
    <xf numFmtId="49" fontId="19" fillId="0" borderId="45" xfId="24" applyNumberFormat="1" applyFont="1" applyBorder="1" applyAlignment="1">
      <alignment horizontal="left" vertical="center" wrapText="1"/>
    </xf>
    <xf numFmtId="3" fontId="6" fillId="0" borderId="8" xfId="0" applyNumberFormat="1" applyFont="1" applyFill="1" applyBorder="1" applyAlignment="1">
      <alignment vertical="center" wrapText="1"/>
    </xf>
    <xf numFmtId="3" fontId="6" fillId="0" borderId="42" xfId="0" applyNumberFormat="1" applyFont="1" applyFill="1" applyBorder="1" applyAlignment="1">
      <alignment vertical="center" wrapText="1"/>
    </xf>
    <xf numFmtId="3" fontId="6" fillId="0" borderId="42" xfId="0" applyNumberFormat="1" applyFont="1" applyFill="1" applyBorder="1" applyAlignment="1">
      <alignment vertical="center"/>
    </xf>
    <xf numFmtId="3" fontId="4" fillId="0" borderId="0" xfId="0" applyNumberFormat="1" applyFont="1" applyAlignment="1">
      <alignment vertical="center"/>
    </xf>
    <xf numFmtId="3" fontId="8" fillId="0" borderId="90" xfId="0" applyNumberFormat="1" applyFont="1" applyBorder="1" applyAlignment="1">
      <alignment horizontal="center" vertical="center" wrapText="1"/>
    </xf>
    <xf numFmtId="0" fontId="3" fillId="14" borderId="95" xfId="2" applyFont="1" applyFill="1" applyBorder="1" applyAlignment="1">
      <alignment horizontal="center" vertical="top"/>
    </xf>
    <xf numFmtId="3" fontId="3" fillId="14" borderId="91" xfId="2" applyNumberFormat="1" applyFont="1" applyFill="1" applyBorder="1" applyAlignment="1">
      <alignment horizontal="center" vertical="center" wrapText="1"/>
    </xf>
    <xf numFmtId="3" fontId="3" fillId="14" borderId="90" xfId="2" applyNumberFormat="1" applyFont="1" applyFill="1" applyBorder="1" applyAlignment="1">
      <alignment horizontal="center" vertical="center" wrapText="1"/>
    </xf>
    <xf numFmtId="0" fontId="10" fillId="0" borderId="90" xfId="2" applyFont="1" applyBorder="1" applyAlignment="1">
      <alignment horizontal="left" vertical="top"/>
    </xf>
    <xf numFmtId="0" fontId="6" fillId="0" borderId="94" xfId="2" applyFont="1" applyBorder="1" applyAlignment="1">
      <alignment vertical="center"/>
    </xf>
    <xf numFmtId="3" fontId="6" fillId="0" borderId="90" xfId="2" applyNumberFormat="1" applyFont="1" applyBorder="1" applyAlignment="1">
      <alignment vertical="center"/>
    </xf>
    <xf numFmtId="0" fontId="6" fillId="0" borderId="90" xfId="2" applyFont="1" applyBorder="1" applyAlignment="1">
      <alignment vertical="center"/>
    </xf>
    <xf numFmtId="0" fontId="10" fillId="0" borderId="90" xfId="2" applyFont="1" applyBorder="1" applyAlignment="1">
      <alignment vertical="center"/>
    </xf>
    <xf numFmtId="3" fontId="8" fillId="0" borderId="90" xfId="2" applyNumberFormat="1" applyFont="1" applyBorder="1" applyAlignment="1">
      <alignment horizontal="right" vertical="center"/>
    </xf>
    <xf numFmtId="4" fontId="8" fillId="0" borderId="90" xfId="2" applyNumberFormat="1" applyFont="1" applyBorder="1" applyAlignment="1">
      <alignment horizontal="right" vertical="center"/>
    </xf>
    <xf numFmtId="0" fontId="4" fillId="0" borderId="90" xfId="2" applyFont="1" applyBorder="1" applyAlignment="1">
      <alignment vertical="center"/>
    </xf>
    <xf numFmtId="3" fontId="8" fillId="0" borderId="90" xfId="2" applyNumberFormat="1" applyFont="1" applyBorder="1" applyAlignment="1">
      <alignment vertical="center"/>
    </xf>
    <xf numFmtId="165" fontId="8" fillId="0" borderId="90" xfId="2" applyNumberFormat="1" applyFont="1" applyBorder="1" applyAlignment="1">
      <alignment horizontal="right" vertical="center"/>
    </xf>
    <xf numFmtId="3" fontId="41" fillId="0" borderId="90" xfId="2" applyNumberFormat="1" applyFont="1" applyBorder="1" applyAlignment="1">
      <alignment horizontal="right" vertical="center"/>
    </xf>
    <xf numFmtId="0" fontId="6" fillId="0" borderId="90" xfId="2" applyFont="1" applyBorder="1" applyAlignment="1">
      <alignment vertical="center" wrapText="1"/>
    </xf>
    <xf numFmtId="0" fontId="10" fillId="0" borderId="90" xfId="2" applyFont="1" applyBorder="1" applyAlignment="1">
      <alignment vertical="center" wrapText="1"/>
    </xf>
    <xf numFmtId="0" fontId="22" fillId="0" borderId="90" xfId="2" applyFont="1" applyBorder="1" applyAlignment="1">
      <alignment vertical="center"/>
    </xf>
    <xf numFmtId="0" fontId="3" fillId="0" borderId="90" xfId="2" applyFont="1" applyBorder="1" applyAlignment="1">
      <alignment vertical="center" wrapText="1"/>
    </xf>
    <xf numFmtId="0" fontId="3" fillId="3" borderId="90" xfId="2" applyFont="1" applyFill="1" applyBorder="1" applyAlignment="1">
      <alignment vertical="center"/>
    </xf>
    <xf numFmtId="3" fontId="7" fillId="14" borderId="90" xfId="2" applyNumberFormat="1" applyFont="1" applyFill="1" applyBorder="1" applyAlignment="1">
      <alignment horizontal="right" vertical="center"/>
    </xf>
    <xf numFmtId="0" fontId="6" fillId="0" borderId="96" xfId="2" applyFont="1" applyBorder="1" applyAlignment="1">
      <alignment vertical="center"/>
    </xf>
    <xf numFmtId="3" fontId="8" fillId="0" borderId="96" xfId="2" applyNumberFormat="1" applyFont="1" applyBorder="1" applyAlignment="1">
      <alignment horizontal="right" vertical="center"/>
    </xf>
    <xf numFmtId="3" fontId="41" fillId="0" borderId="96" xfId="2" applyNumberFormat="1" applyFont="1" applyBorder="1" applyAlignment="1">
      <alignment horizontal="right" vertical="center"/>
    </xf>
    <xf numFmtId="165" fontId="7" fillId="8" borderId="90" xfId="2" applyNumberFormat="1" applyFont="1" applyFill="1" applyBorder="1" applyAlignment="1">
      <alignment horizontal="right" vertical="center"/>
    </xf>
    <xf numFmtId="0" fontId="8" fillId="0" borderId="90" xfId="8" applyFont="1" applyBorder="1" applyAlignment="1">
      <alignment horizontal="center" vertical="center"/>
    </xf>
    <xf numFmtId="3" fontId="8" fillId="0" borderId="94" xfId="9" applyNumberFormat="1" applyFont="1" applyBorder="1" applyAlignment="1">
      <alignment horizontal="right" vertical="center"/>
    </xf>
    <xf numFmtId="3" fontId="8" fillId="0" borderId="94" xfId="8" applyNumberFormat="1" applyFont="1" applyBorder="1" applyAlignment="1">
      <alignment vertical="center"/>
    </xf>
    <xf numFmtId="3" fontId="6" fillId="0" borderId="89" xfId="0" applyNumberFormat="1" applyFont="1" applyBorder="1" applyAlignment="1">
      <alignment vertical="center" wrapText="1"/>
    </xf>
    <xf numFmtId="3" fontId="6" fillId="0" borderId="89" xfId="0" applyNumberFormat="1" applyFont="1" applyBorder="1" applyAlignment="1">
      <alignment vertical="center"/>
    </xf>
    <xf numFmtId="3" fontId="6" fillId="0" borderId="90" xfId="0" applyNumberFormat="1" applyFont="1" applyBorder="1" applyAlignment="1">
      <alignment vertical="center"/>
    </xf>
    <xf numFmtId="0" fontId="7" fillId="0" borderId="90" xfId="8" applyFont="1" applyBorder="1" applyAlignment="1">
      <alignment horizontal="center" vertical="center"/>
    </xf>
    <xf numFmtId="3" fontId="8" fillId="0" borderId="90" xfId="9" applyNumberFormat="1" applyFont="1" applyBorder="1" applyAlignment="1">
      <alignment horizontal="right" vertical="center" wrapText="1"/>
    </xf>
    <xf numFmtId="3" fontId="8" fillId="0" borderId="90" xfId="8" applyNumberFormat="1" applyFont="1" applyBorder="1" applyAlignment="1">
      <alignment vertical="center"/>
    </xf>
    <xf numFmtId="165" fontId="8" fillId="0" borderId="89" xfId="9" applyNumberFormat="1" applyFont="1" applyBorder="1" applyAlignment="1">
      <alignment horizontal="right" vertical="center"/>
    </xf>
    <xf numFmtId="0" fontId="8" fillId="0" borderId="89" xfId="5" applyFont="1" applyBorder="1" applyAlignment="1">
      <alignment vertical="center" wrapText="1"/>
    </xf>
    <xf numFmtId="0" fontId="8" fillId="0" borderId="90" xfId="9" applyNumberFormat="1" applyFont="1" applyBorder="1" applyAlignment="1">
      <alignment horizontal="center" vertical="center"/>
    </xf>
    <xf numFmtId="0" fontId="8" fillId="0" borderId="90" xfId="9" applyNumberFormat="1" applyFont="1" applyFill="1" applyBorder="1" applyAlignment="1">
      <alignment horizontal="center" vertical="center"/>
    </xf>
    <xf numFmtId="0" fontId="7" fillId="0" borderId="90" xfId="1" applyFont="1" applyBorder="1" applyAlignment="1">
      <alignment horizontal="center" vertical="center"/>
    </xf>
    <xf numFmtId="3" fontId="8" fillId="0" borderId="89" xfId="0" applyNumberFormat="1" applyFont="1" applyBorder="1" applyAlignment="1">
      <alignment horizontal="left" vertical="center"/>
    </xf>
    <xf numFmtId="3" fontId="8" fillId="0" borderId="94" xfId="9" applyNumberFormat="1" applyFont="1" applyBorder="1" applyAlignment="1">
      <alignment horizontal="right" vertical="center" wrapText="1"/>
    </xf>
    <xf numFmtId="3" fontId="8" fillId="0" borderId="89" xfId="0" applyNumberFormat="1" applyFont="1" applyBorder="1" applyAlignment="1">
      <alignment horizontal="left" vertical="center" wrapText="1"/>
    </xf>
    <xf numFmtId="0" fontId="8" fillId="0" borderId="89" xfId="11" applyFont="1" applyBorder="1" applyAlignment="1">
      <alignment vertical="center" wrapText="1"/>
    </xf>
    <xf numFmtId="0" fontId="8" fillId="0" borderId="90" xfId="9" applyNumberFormat="1" applyFont="1" applyFill="1" applyBorder="1" applyAlignment="1">
      <alignment horizontal="center" vertical="center" wrapText="1"/>
    </xf>
    <xf numFmtId="0" fontId="8" fillId="0" borderId="89" xfId="1" applyFont="1" applyBorder="1" applyAlignment="1">
      <alignment vertical="center" wrapText="1"/>
    </xf>
    <xf numFmtId="3" fontId="6" fillId="0" borderId="89" xfId="0" applyNumberFormat="1" applyFont="1" applyBorder="1" applyAlignment="1">
      <alignment horizontal="left" vertical="center"/>
    </xf>
    <xf numFmtId="3" fontId="8" fillId="0" borderId="94" xfId="0" applyNumberFormat="1" applyFont="1" applyBorder="1" applyAlignment="1">
      <alignment horizontal="right" vertical="center"/>
    </xf>
    <xf numFmtId="3" fontId="8" fillId="0" borderId="90" xfId="0" applyNumberFormat="1" applyFont="1" applyBorder="1" applyAlignment="1">
      <alignment horizontal="right" vertical="center" wrapText="1"/>
    </xf>
    <xf numFmtId="3" fontId="8" fillId="0" borderId="89" xfId="0" applyNumberFormat="1" applyFont="1" applyBorder="1" applyAlignment="1">
      <alignment vertical="center"/>
    </xf>
    <xf numFmtId="3" fontId="8" fillId="0" borderId="98" xfId="0" applyNumberFormat="1" applyFont="1" applyBorder="1" applyAlignment="1">
      <alignment horizontal="left" vertical="center" wrapText="1"/>
    </xf>
    <xf numFmtId="0" fontId="8" fillId="0" borderId="99" xfId="57" applyFont="1" applyBorder="1" applyAlignment="1">
      <alignment vertical="center" wrapText="1"/>
    </xf>
    <xf numFmtId="3" fontId="8" fillId="0" borderId="90" xfId="12" applyNumberFormat="1" applyFont="1" applyFill="1" applyBorder="1" applyAlignment="1">
      <alignment horizontal="right" vertical="center" wrapText="1"/>
    </xf>
    <xf numFmtId="3" fontId="8" fillId="0" borderId="90" xfId="1" applyNumberFormat="1" applyFont="1" applyBorder="1" applyAlignment="1">
      <alignment vertical="center"/>
    </xf>
    <xf numFmtId="3" fontId="8" fillId="0" borderId="90" xfId="8" applyNumberFormat="1" applyFont="1" applyBorder="1" applyAlignment="1">
      <alignment vertical="center" wrapText="1"/>
    </xf>
    <xf numFmtId="3" fontId="8" fillId="0" borderId="101" xfId="0" applyNumberFormat="1" applyFont="1" applyBorder="1" applyAlignment="1">
      <alignment vertical="center" wrapText="1"/>
    </xf>
    <xf numFmtId="0" fontId="8" fillId="0" borderId="100" xfId="8" applyFont="1" applyBorder="1" applyAlignment="1">
      <alignment horizontal="center" vertical="center"/>
    </xf>
    <xf numFmtId="3" fontId="8" fillId="0" borderId="100" xfId="8" applyNumberFormat="1" applyFont="1" applyBorder="1" applyAlignment="1">
      <alignment horizontal="right" vertical="center"/>
    </xf>
    <xf numFmtId="3" fontId="8" fillId="0" borderId="100" xfId="9" applyNumberFormat="1" applyFont="1" applyBorder="1" applyAlignment="1">
      <alignment horizontal="right" vertical="center"/>
    </xf>
    <xf numFmtId="165" fontId="8" fillId="0" borderId="101" xfId="9" applyNumberFormat="1" applyFont="1" applyBorder="1" applyAlignment="1">
      <alignment horizontal="right" vertical="center"/>
    </xf>
    <xf numFmtId="3" fontId="8" fillId="0" borderId="100" xfId="8" applyNumberFormat="1" applyFont="1" applyBorder="1" applyAlignment="1">
      <alignment vertical="center"/>
    </xf>
    <xf numFmtId="0" fontId="8" fillId="0" borderId="101" xfId="1" applyFont="1" applyBorder="1" applyAlignment="1">
      <alignment vertical="center" wrapText="1"/>
    </xf>
    <xf numFmtId="3" fontId="8" fillId="0" borderId="100" xfId="1" applyNumberFormat="1" applyFont="1" applyBorder="1" applyAlignment="1">
      <alignment horizontal="center" vertical="center"/>
    </xf>
    <xf numFmtId="0" fontId="8" fillId="0" borderId="101" xfId="1" applyFont="1" applyBorder="1" applyAlignment="1">
      <alignment vertical="center"/>
    </xf>
    <xf numFmtId="3" fontId="8" fillId="0" borderId="100" xfId="8" applyNumberFormat="1" applyFont="1" applyBorder="1" applyAlignment="1">
      <alignment vertical="center" wrapText="1"/>
    </xf>
    <xf numFmtId="3" fontId="8" fillId="0" borderId="100" xfId="0" applyNumberFormat="1" applyFont="1" applyBorder="1" applyAlignment="1">
      <alignment horizontal="center" vertical="center" wrapText="1"/>
    </xf>
    <xf numFmtId="3" fontId="8" fillId="0" borderId="102" xfId="8" applyNumberFormat="1" applyFont="1" applyBorder="1" applyAlignment="1">
      <alignment horizontal="right" vertical="center" wrapText="1"/>
    </xf>
    <xf numFmtId="3" fontId="8" fillId="0" borderId="102" xfId="8" applyNumberFormat="1" applyFont="1" applyBorder="1" applyAlignment="1">
      <alignment vertical="center" wrapText="1"/>
    </xf>
    <xf numFmtId="0" fontId="8" fillId="0" borderId="100" xfId="1" applyFont="1" applyBorder="1" applyAlignment="1">
      <alignment horizontal="center" vertical="center"/>
    </xf>
    <xf numFmtId="3" fontId="8" fillId="0" borderId="100" xfId="1" applyNumberFormat="1" applyFont="1" applyBorder="1" applyAlignment="1">
      <alignment horizontal="center" vertical="center" wrapText="1"/>
    </xf>
    <xf numFmtId="3" fontId="8" fillId="0" borderId="97" xfId="0" applyNumberFormat="1" applyFont="1" applyBorder="1" applyAlignment="1">
      <alignment horizontal="left" vertical="center" wrapText="1"/>
    </xf>
    <xf numFmtId="0" fontId="8" fillId="0" borderId="20" xfId="1" applyFont="1" applyBorder="1" applyAlignment="1">
      <alignment vertical="center" wrapText="1"/>
    </xf>
    <xf numFmtId="0" fontId="7" fillId="0" borderId="100" xfId="1" applyFont="1" applyBorder="1" applyAlignment="1">
      <alignment horizontal="center" vertical="center"/>
    </xf>
    <xf numFmtId="3" fontId="8" fillId="0" borderId="0" xfId="0" applyNumberFormat="1" applyFont="1" applyAlignment="1">
      <alignment horizontal="left" vertical="center" wrapText="1"/>
    </xf>
    <xf numFmtId="3" fontId="2" fillId="0" borderId="4" xfId="32" applyNumberFormat="1" applyFont="1" applyBorder="1" applyAlignment="1">
      <alignment horizontal="right" vertical="center" wrapText="1"/>
    </xf>
    <xf numFmtId="3" fontId="8" fillId="0" borderId="4" xfId="33" applyNumberFormat="1" applyFont="1" applyBorder="1" applyAlignment="1">
      <alignment horizontal="right" vertical="center"/>
    </xf>
    <xf numFmtId="3" fontId="4" fillId="0" borderId="0" xfId="0" applyNumberFormat="1" applyFont="1" applyAlignment="1">
      <alignment vertical="center"/>
    </xf>
    <xf numFmtId="3" fontId="6" fillId="0" borderId="90" xfId="0" applyNumberFormat="1" applyFont="1" applyBorder="1" applyAlignment="1">
      <alignment horizontal="center" vertical="center"/>
    </xf>
    <xf numFmtId="3" fontId="6" fillId="0" borderId="89" xfId="0" applyNumberFormat="1" applyFont="1" applyBorder="1" applyAlignment="1">
      <alignment horizontal="center" vertical="center"/>
    </xf>
    <xf numFmtId="3" fontId="6" fillId="6" borderId="89" xfId="0" applyNumberFormat="1" applyFont="1" applyFill="1" applyBorder="1" applyAlignment="1">
      <alignment horizontal="left" vertical="center"/>
    </xf>
    <xf numFmtId="0" fontId="6" fillId="0" borderId="89" xfId="0" applyFont="1" applyBorder="1" applyAlignment="1">
      <alignment vertical="center"/>
    </xf>
    <xf numFmtId="3" fontId="6" fillId="0" borderId="90" xfId="0" applyNumberFormat="1" applyFont="1" applyBorder="1" applyAlignment="1">
      <alignment horizontal="right" vertical="center"/>
    </xf>
    <xf numFmtId="3" fontId="6" fillId="0" borderId="90" xfId="3" applyNumberFormat="1" applyFont="1" applyBorder="1" applyAlignment="1">
      <alignment horizontal="right" vertical="center"/>
    </xf>
    <xf numFmtId="3" fontId="6" fillId="0" borderId="94" xfId="3" applyNumberFormat="1" applyFont="1" applyBorder="1" applyAlignment="1">
      <alignment horizontal="right" vertical="center"/>
    </xf>
    <xf numFmtId="0" fontId="6" fillId="0" borderId="90" xfId="0" applyFont="1" applyBorder="1" applyAlignment="1">
      <alignment vertical="center"/>
    </xf>
    <xf numFmtId="3" fontId="6" fillId="0" borderId="89" xfId="0" applyNumberFormat="1" applyFont="1" applyBorder="1" applyAlignment="1">
      <alignment horizontal="left" vertical="center" wrapText="1"/>
    </xf>
    <xf numFmtId="3" fontId="6" fillId="0" borderId="94" xfId="0" applyNumberFormat="1" applyFont="1" applyBorder="1" applyAlignment="1">
      <alignment horizontal="right" vertical="center"/>
    </xf>
    <xf numFmtId="3" fontId="6" fillId="0" borderId="94" xfId="0" applyNumberFormat="1" applyFont="1" applyBorder="1" applyAlignment="1">
      <alignment horizontal="right" vertical="center" wrapText="1"/>
    </xf>
    <xf numFmtId="3" fontId="6" fillId="0" borderId="90" xfId="0" applyNumberFormat="1" applyFont="1" applyBorder="1" applyAlignment="1">
      <alignment horizontal="center" vertical="center" wrapText="1"/>
    </xf>
    <xf numFmtId="3" fontId="6" fillId="0" borderId="90" xfId="0" applyNumberFormat="1" applyFont="1" applyBorder="1" applyAlignment="1">
      <alignment horizontal="right" vertical="center" wrapText="1"/>
    </xf>
    <xf numFmtId="0" fontId="6" fillId="0" borderId="89" xfId="1" applyFont="1" applyBorder="1" applyAlignment="1">
      <alignment vertical="center" wrapText="1"/>
    </xf>
    <xf numFmtId="3" fontId="6" fillId="0" borderId="90" xfId="0" applyNumberFormat="1" applyFont="1" applyBorder="1" applyAlignment="1">
      <alignment vertical="center" wrapText="1"/>
    </xf>
    <xf numFmtId="0" fontId="6" fillId="0" borderId="90" xfId="9" applyNumberFormat="1" applyFont="1" applyFill="1" applyBorder="1" applyAlignment="1">
      <alignment horizontal="right" vertical="center"/>
    </xf>
    <xf numFmtId="3" fontId="6" fillId="0" borderId="90" xfId="0" applyNumberFormat="1" applyFont="1" applyBorder="1" applyAlignment="1">
      <alignment wrapText="1"/>
    </xf>
    <xf numFmtId="3" fontId="6" fillId="0" borderId="90" xfId="0" applyNumberFormat="1" applyFont="1" applyBorder="1" applyAlignment="1">
      <alignment horizontal="right" wrapText="1"/>
    </xf>
    <xf numFmtId="49" fontId="6" fillId="0" borderId="90" xfId="0" applyNumberFormat="1" applyFont="1" applyBorder="1" applyAlignment="1">
      <alignment vertical="center"/>
    </xf>
    <xf numFmtId="0" fontId="6" fillId="0" borderId="90" xfId="0" applyFont="1" applyBorder="1" applyAlignment="1">
      <alignment horizontal="right" wrapText="1"/>
    </xf>
    <xf numFmtId="3" fontId="3" fillId="0" borderId="90" xfId="0" applyNumberFormat="1" applyFont="1" applyBorder="1" applyAlignment="1">
      <alignment horizontal="center" vertical="center"/>
    </xf>
    <xf numFmtId="3" fontId="8" fillId="0" borderId="89" xfId="0" applyNumberFormat="1" applyFont="1" applyBorder="1" applyAlignment="1">
      <alignment horizontal="center" vertical="center"/>
    </xf>
    <xf numFmtId="3" fontId="6" fillId="0" borderId="92" xfId="0" applyNumberFormat="1" applyFont="1" applyBorder="1" applyAlignment="1">
      <alignment vertical="center"/>
    </xf>
    <xf numFmtId="0" fontId="6" fillId="0" borderId="97" xfId="21" applyFont="1" applyBorder="1" applyAlignment="1">
      <alignment vertical="center" wrapText="1"/>
    </xf>
    <xf numFmtId="3" fontId="6" fillId="0" borderId="94" xfId="0" applyNumberFormat="1" applyFont="1" applyBorder="1" applyAlignment="1">
      <alignment vertical="center"/>
    </xf>
    <xf numFmtId="0" fontId="6" fillId="0" borderId="20" xfId="0" applyFont="1" applyBorder="1" applyAlignment="1">
      <alignment vertical="center" wrapText="1"/>
    </xf>
    <xf numFmtId="3" fontId="73" fillId="0" borderId="94" xfId="0" applyNumberFormat="1" applyFont="1" applyBorder="1" applyAlignment="1">
      <alignment vertical="center"/>
    </xf>
    <xf numFmtId="0" fontId="77" fillId="0" borderId="89" xfId="0" applyFont="1" applyBorder="1" applyAlignment="1">
      <alignment vertical="center" wrapText="1"/>
    </xf>
    <xf numFmtId="3" fontId="3" fillId="0" borderId="89" xfId="0" applyNumberFormat="1" applyFont="1" applyBorder="1" applyAlignment="1">
      <alignment horizontal="center" vertical="center"/>
    </xf>
    <xf numFmtId="3" fontId="7" fillId="0" borderId="89" xfId="20" applyNumberFormat="1" applyFont="1" applyBorder="1" applyAlignment="1">
      <alignment vertical="top" wrapText="1"/>
    </xf>
    <xf numFmtId="0" fontId="6" fillId="0" borderId="89" xfId="0" applyFont="1" applyBorder="1" applyAlignment="1">
      <alignment vertical="center" wrapText="1"/>
    </xf>
    <xf numFmtId="3" fontId="6" fillId="0" borderId="89" xfId="20" applyNumberFormat="1" applyFont="1" applyBorder="1" applyAlignment="1">
      <alignment vertical="center" wrapText="1"/>
    </xf>
    <xf numFmtId="0" fontId="77" fillId="0" borderId="89" xfId="0" applyFont="1" applyBorder="1" applyAlignment="1">
      <alignment wrapText="1"/>
    </xf>
    <xf numFmtId="3" fontId="14" fillId="0" borderId="89" xfId="0" applyNumberFormat="1" applyFont="1" applyBorder="1" applyAlignment="1">
      <alignment horizontal="center" vertical="center"/>
    </xf>
    <xf numFmtId="3" fontId="7" fillId="0" borderId="89" xfId="0" applyNumberFormat="1" applyFont="1" applyBorder="1" applyAlignment="1">
      <alignment horizontal="center" vertical="center"/>
    </xf>
    <xf numFmtId="3" fontId="3" fillId="0" borderId="94" xfId="0" applyNumberFormat="1" applyFont="1" applyBorder="1" applyAlignment="1">
      <alignment vertical="center"/>
    </xf>
    <xf numFmtId="3" fontId="14" fillId="0" borderId="97" xfId="0" applyNumberFormat="1" applyFont="1" applyBorder="1" applyAlignment="1">
      <alignment horizontal="center" vertical="center"/>
    </xf>
    <xf numFmtId="3" fontId="6" fillId="0" borderId="97" xfId="0" applyNumberFormat="1" applyFont="1" applyBorder="1" applyAlignment="1">
      <alignment horizontal="center" vertical="center"/>
    </xf>
    <xf numFmtId="49" fontId="7" fillId="0" borderId="89" xfId="20" applyNumberFormat="1" applyFont="1" applyBorder="1" applyAlignment="1">
      <alignment horizontal="center" vertical="center" wrapText="1"/>
    </xf>
    <xf numFmtId="49" fontId="6" fillId="0" borderId="89" xfId="20" applyNumberFormat="1" applyFont="1" applyBorder="1" applyAlignment="1">
      <alignment horizontal="left" vertical="center" wrapText="1"/>
    </xf>
    <xf numFmtId="0" fontId="77" fillId="0" borderId="89" xfId="0" applyFont="1" applyBorder="1" applyAlignment="1">
      <alignment horizontal="left" vertical="center" wrapText="1"/>
    </xf>
    <xf numFmtId="3" fontId="8" fillId="0" borderId="90" xfId="0" applyNumberFormat="1" applyFont="1" applyBorder="1" applyAlignment="1">
      <alignment horizontal="left" vertical="center" wrapText="1"/>
    </xf>
    <xf numFmtId="3" fontId="7" fillId="0" borderId="89" xfId="0" applyNumberFormat="1" applyFont="1" applyBorder="1" applyAlignment="1">
      <alignment vertical="center"/>
    </xf>
    <xf numFmtId="3" fontId="3" fillId="0" borderId="90" xfId="0" applyNumberFormat="1" applyFont="1" applyBorder="1" applyAlignment="1">
      <alignment vertical="center"/>
    </xf>
    <xf numFmtId="0" fontId="6" fillId="0" borderId="93" xfId="0" applyFont="1" applyBorder="1" applyAlignment="1">
      <alignment horizontal="left" vertical="center" wrapText="1"/>
    </xf>
    <xf numFmtId="3" fontId="3" fillId="0" borderId="92" xfId="0" applyNumberFormat="1" applyFont="1" applyBorder="1" applyAlignment="1">
      <alignment vertical="center"/>
    </xf>
    <xf numFmtId="3" fontId="6" fillId="0" borderId="4" xfId="0" applyNumberFormat="1" applyFont="1" applyFill="1" applyBorder="1" applyAlignment="1">
      <alignment horizontal="right" vertical="center" wrapText="1"/>
    </xf>
    <xf numFmtId="0" fontId="6" fillId="0" borderId="20" xfId="0" applyFont="1" applyBorder="1" applyAlignment="1">
      <alignment horizontal="left" vertical="center" wrapText="1"/>
    </xf>
    <xf numFmtId="3" fontId="6" fillId="0" borderId="33" xfId="0" applyNumberFormat="1" applyFont="1" applyBorder="1" applyAlignment="1">
      <alignment horizontal="left" vertical="center"/>
    </xf>
    <xf numFmtId="3" fontId="6" fillId="0" borderId="15" xfId="0" applyNumberFormat="1" applyFont="1" applyBorder="1" applyAlignment="1">
      <alignment horizontal="left" vertical="center"/>
    </xf>
    <xf numFmtId="3" fontId="6" fillId="0" borderId="12" xfId="0" applyNumberFormat="1" applyFont="1" applyFill="1" applyBorder="1" applyAlignment="1">
      <alignment horizontal="left" vertical="center"/>
    </xf>
    <xf numFmtId="49" fontId="6" fillId="0" borderId="15" xfId="0" applyNumberFormat="1" applyFont="1" applyBorder="1" applyAlignment="1">
      <alignment vertical="center" wrapText="1"/>
    </xf>
    <xf numFmtId="3" fontId="6" fillId="0" borderId="41" xfId="0" applyNumberFormat="1" applyFont="1" applyBorder="1" applyAlignment="1">
      <alignment vertical="center" wrapText="1"/>
    </xf>
    <xf numFmtId="3" fontId="6" fillId="0" borderId="34" xfId="0" applyNumberFormat="1" applyFont="1" applyBorder="1" applyAlignment="1">
      <alignment horizontal="left" vertical="center"/>
    </xf>
    <xf numFmtId="3" fontId="6" fillId="0" borderId="4" xfId="0" applyNumberFormat="1" applyFont="1" applyBorder="1" applyAlignment="1">
      <alignment horizontal="left" vertical="center" wrapText="1"/>
    </xf>
    <xf numFmtId="3" fontId="6" fillId="0" borderId="4" xfId="0" applyNumberFormat="1" applyFont="1" applyBorder="1" applyAlignment="1">
      <alignment horizontal="left" vertical="center"/>
    </xf>
    <xf numFmtId="3" fontId="6" fillId="0" borderId="45" xfId="0" applyNumberFormat="1" applyFont="1" applyBorder="1" applyAlignment="1">
      <alignment vertical="center"/>
    </xf>
    <xf numFmtId="49" fontId="6" fillId="0" borderId="15" xfId="0" applyNumberFormat="1" applyFont="1" applyBorder="1" applyAlignment="1">
      <alignment horizontal="left" vertical="center"/>
    </xf>
    <xf numFmtId="0" fontId="77" fillId="0" borderId="94" xfId="0" applyFont="1" applyBorder="1" applyAlignment="1">
      <alignment wrapText="1"/>
    </xf>
    <xf numFmtId="49" fontId="6" fillId="0" borderId="97" xfId="0" applyNumberFormat="1" applyFont="1" applyBorder="1" applyAlignment="1">
      <alignment horizontal="left" vertical="center" wrapText="1"/>
    </xf>
    <xf numFmtId="49" fontId="6" fillId="0" borderId="89" xfId="24" applyNumberFormat="1" applyFont="1" applyBorder="1" applyAlignment="1">
      <alignment horizontal="left" vertical="center" wrapText="1"/>
    </xf>
    <xf numFmtId="3" fontId="6" fillId="7" borderId="103" xfId="0" applyNumberFormat="1" applyFont="1" applyFill="1" applyBorder="1" applyAlignment="1">
      <alignment horizontal="center" vertical="center"/>
    </xf>
    <xf numFmtId="0" fontId="6" fillId="0" borderId="104" xfId="0" applyFont="1" applyBorder="1" applyAlignment="1">
      <alignment vertical="top" wrapText="1"/>
    </xf>
    <xf numFmtId="0" fontId="6" fillId="0" borderId="104" xfId="23" applyFont="1" applyBorder="1" applyAlignment="1">
      <alignment vertical="center"/>
    </xf>
    <xf numFmtId="3" fontId="3" fillId="7" borderId="103" xfId="0" applyNumberFormat="1" applyFont="1" applyFill="1" applyBorder="1" applyAlignment="1">
      <alignment horizontal="center" vertical="center"/>
    </xf>
    <xf numFmtId="0" fontId="7" fillId="0" borderId="89" xfId="17" applyFont="1" applyBorder="1" applyAlignment="1">
      <alignment horizontal="center" vertical="center"/>
    </xf>
    <xf numFmtId="3" fontId="79" fillId="7" borderId="103" xfId="0" applyNumberFormat="1" applyFont="1" applyFill="1" applyBorder="1" applyAlignment="1">
      <alignment horizontal="center" vertical="center"/>
    </xf>
    <xf numFmtId="0" fontId="7" fillId="0" borderId="105" xfId="35" applyFont="1" applyBorder="1" applyAlignment="1">
      <alignment horizontal="center" vertical="top" wrapText="1"/>
    </xf>
    <xf numFmtId="3" fontId="6" fillId="7" borderId="90" xfId="0" applyNumberFormat="1" applyFont="1" applyFill="1" applyBorder="1" applyAlignment="1">
      <alignment horizontal="center" vertical="center"/>
    </xf>
    <xf numFmtId="0" fontId="6" fillId="0" borderId="89" xfId="0" applyFont="1" applyBorder="1" applyAlignment="1">
      <alignment wrapText="1"/>
    </xf>
    <xf numFmtId="3" fontId="6" fillId="0" borderId="54" xfId="0" applyNumberFormat="1" applyFont="1" applyBorder="1" applyAlignment="1">
      <alignment vertical="center"/>
    </xf>
    <xf numFmtId="3" fontId="3" fillId="7" borderId="90" xfId="0" applyNumberFormat="1" applyFont="1" applyFill="1" applyBorder="1" applyAlignment="1">
      <alignment horizontal="center" vertical="center"/>
    </xf>
    <xf numFmtId="0" fontId="6" fillId="0" borderId="89" xfId="35" applyFont="1" applyBorder="1" applyAlignment="1">
      <alignment horizontal="left" vertical="center" wrapText="1"/>
    </xf>
    <xf numFmtId="3" fontId="79" fillId="7" borderId="90" xfId="0" applyNumberFormat="1" applyFont="1" applyFill="1" applyBorder="1" applyAlignment="1">
      <alignment horizontal="center" vertical="center"/>
    </xf>
    <xf numFmtId="0" fontId="7" fillId="0" borderId="89" xfId="17" applyFont="1" applyBorder="1" applyAlignment="1">
      <alignment horizontal="center" vertical="top"/>
    </xf>
    <xf numFmtId="3" fontId="40" fillId="0" borderId="94" xfId="0" applyNumberFormat="1" applyFont="1" applyBorder="1" applyAlignment="1">
      <alignment vertical="center"/>
    </xf>
    <xf numFmtId="0" fontId="80" fillId="0" borderId="89" xfId="0" applyFont="1" applyBorder="1" applyAlignment="1">
      <alignment vertical="center" wrapText="1"/>
    </xf>
    <xf numFmtId="0" fontId="77" fillId="0" borderId="0" xfId="0" applyFont="1" applyAlignment="1">
      <alignment wrapText="1"/>
    </xf>
    <xf numFmtId="3" fontId="6" fillId="0" borderId="105" xfId="25" applyNumberFormat="1" applyFont="1" applyBorder="1" applyAlignment="1">
      <alignment horizontal="left" vertical="center" wrapText="1"/>
    </xf>
    <xf numFmtId="3" fontId="8" fillId="0" borderId="106" xfId="25" applyNumberFormat="1" applyFont="1" applyBorder="1" applyAlignment="1">
      <alignment horizontal="left" vertical="center" wrapText="1"/>
    </xf>
    <xf numFmtId="3" fontId="6" fillId="0" borderId="107" xfId="0" applyNumberFormat="1" applyFont="1" applyBorder="1" applyAlignment="1">
      <alignment vertical="center"/>
    </xf>
    <xf numFmtId="3" fontId="8" fillId="0" borderId="108" xfId="25" applyNumberFormat="1" applyFont="1" applyBorder="1" applyAlignment="1">
      <alignment horizontal="left" vertical="center" wrapText="1"/>
    </xf>
    <xf numFmtId="0" fontId="6" fillId="0" borderId="108" xfId="0" applyFont="1" applyBorder="1" applyAlignment="1">
      <alignment vertical="center" wrapText="1"/>
    </xf>
    <xf numFmtId="0" fontId="6" fillId="0" borderId="20" xfId="17" applyFont="1" applyBorder="1" applyAlignment="1">
      <alignment horizontal="center" vertical="center" wrapText="1"/>
    </xf>
    <xf numFmtId="3" fontId="79" fillId="7" borderId="6" xfId="0" applyNumberFormat="1" applyFont="1" applyFill="1" applyBorder="1" applyAlignment="1">
      <alignment horizontal="center" vertical="center"/>
    </xf>
    <xf numFmtId="3" fontId="8" fillId="0" borderId="108" xfId="0" applyNumberFormat="1" applyFont="1" applyBorder="1" applyAlignment="1">
      <alignment vertical="center"/>
    </xf>
    <xf numFmtId="3" fontId="40" fillId="0" borderId="107" xfId="0" applyNumberFormat="1" applyFont="1" applyBorder="1" applyAlignment="1">
      <alignment vertical="center"/>
    </xf>
    <xf numFmtId="3" fontId="6" fillId="0" borderId="106" xfId="0" applyNumberFormat="1" applyFont="1" applyBorder="1" applyAlignment="1">
      <alignment vertical="center"/>
    </xf>
    <xf numFmtId="3" fontId="6" fillId="7" borderId="106" xfId="0" applyNumberFormat="1" applyFont="1" applyFill="1" applyBorder="1" applyAlignment="1">
      <alignment horizontal="center" vertical="center"/>
    </xf>
    <xf numFmtId="0" fontId="6" fillId="0" borderId="108" xfId="0" applyFont="1" applyBorder="1" applyAlignment="1">
      <alignment horizontal="left" vertical="center" wrapText="1"/>
    </xf>
    <xf numFmtId="3" fontId="6" fillId="0" borderId="108" xfId="0" applyNumberFormat="1" applyFont="1" applyBorder="1" applyAlignment="1">
      <alignment horizontal="left" vertical="center"/>
    </xf>
    <xf numFmtId="49" fontId="6" fillId="0" borderId="109" xfId="25" applyNumberFormat="1" applyFont="1" applyBorder="1" applyAlignment="1">
      <alignment horizontal="left" vertical="center" wrapText="1"/>
    </xf>
    <xf numFmtId="3" fontId="79" fillId="7" borderId="18" xfId="0" applyNumberFormat="1" applyFont="1" applyFill="1" applyBorder="1" applyAlignment="1">
      <alignment horizontal="center" vertical="center"/>
    </xf>
    <xf numFmtId="49" fontId="6" fillId="0" borderId="89" xfId="0" applyNumberFormat="1" applyFont="1" applyBorder="1" applyAlignment="1">
      <alignment vertical="center" wrapText="1"/>
    </xf>
    <xf numFmtId="0" fontId="73" fillId="0" borderId="94" xfId="0" applyFont="1" applyBorder="1"/>
    <xf numFmtId="3" fontId="81" fillId="0" borderId="94" xfId="0" applyNumberFormat="1" applyFont="1" applyBorder="1" applyAlignment="1">
      <alignment vertical="center"/>
    </xf>
    <xf numFmtId="0" fontId="79" fillId="7" borderId="90" xfId="17" applyFont="1" applyFill="1" applyBorder="1" applyAlignment="1">
      <alignment horizontal="center" vertical="top" wrapText="1"/>
    </xf>
    <xf numFmtId="0" fontId="6" fillId="0" borderId="110" xfId="0" applyFont="1" applyBorder="1" applyAlignment="1">
      <alignment horizontal="left" vertical="center" wrapText="1"/>
    </xf>
    <xf numFmtId="3" fontId="3" fillId="0" borderId="107" xfId="0" applyNumberFormat="1" applyFont="1" applyBorder="1" applyAlignment="1">
      <alignment vertical="center"/>
    </xf>
    <xf numFmtId="3" fontId="6" fillId="0" borderId="107" xfId="0" applyNumberFormat="1" applyFont="1" applyBorder="1" applyAlignment="1">
      <alignment horizontal="right" vertical="center"/>
    </xf>
    <xf numFmtId="3" fontId="79" fillId="7" borderId="111" xfId="0" applyNumberFormat="1" applyFont="1" applyFill="1" applyBorder="1" applyAlignment="1">
      <alignment horizontal="center" vertical="center"/>
    </xf>
    <xf numFmtId="3" fontId="7" fillId="0" borderId="111" xfId="0" applyNumberFormat="1" applyFont="1" applyBorder="1" applyAlignment="1">
      <alignment horizontal="center" vertical="center"/>
    </xf>
    <xf numFmtId="3" fontId="6" fillId="7" borderId="112" xfId="0" applyNumberFormat="1" applyFont="1" applyFill="1" applyBorder="1" applyAlignment="1">
      <alignment horizontal="center" vertical="center"/>
    </xf>
    <xf numFmtId="0" fontId="6" fillId="0" borderId="113" xfId="0" applyFont="1" applyBorder="1" applyAlignment="1">
      <alignment vertical="center" wrapText="1"/>
    </xf>
    <xf numFmtId="3" fontId="6" fillId="0" borderId="114" xfId="0" applyNumberFormat="1" applyFont="1" applyBorder="1" applyAlignment="1">
      <alignment vertical="center"/>
    </xf>
    <xf numFmtId="0" fontId="6" fillId="7" borderId="113" xfId="17" applyFont="1" applyFill="1" applyBorder="1" applyAlignment="1">
      <alignment horizontal="center" vertical="top" wrapText="1"/>
    </xf>
    <xf numFmtId="0" fontId="6" fillId="0" borderId="113" xfId="17" applyFont="1" applyBorder="1" applyAlignment="1">
      <alignment vertical="center"/>
    </xf>
    <xf numFmtId="3" fontId="3" fillId="0" borderId="113" xfId="0" applyNumberFormat="1" applyFont="1" applyBorder="1" applyAlignment="1">
      <alignment horizontal="center" vertical="center"/>
    </xf>
    <xf numFmtId="3" fontId="6" fillId="0" borderId="113" xfId="0" applyNumberFormat="1" applyFont="1" applyBorder="1" applyAlignment="1">
      <alignment vertical="center"/>
    </xf>
    <xf numFmtId="3" fontId="6" fillId="0" borderId="113" xfId="0" applyNumberFormat="1" applyFont="1" applyBorder="1" applyAlignment="1">
      <alignment horizontal="center" vertical="center"/>
    </xf>
    <xf numFmtId="3" fontId="6" fillId="0" borderId="110" xfId="0" applyNumberFormat="1" applyFont="1" applyBorder="1" applyAlignment="1">
      <alignment horizontal="left" vertical="center" wrapText="1"/>
    </xf>
    <xf numFmtId="0" fontId="6" fillId="0" borderId="89" xfId="17" applyFont="1" applyBorder="1" applyAlignment="1">
      <alignment horizontal="center" vertical="center"/>
    </xf>
    <xf numFmtId="0" fontId="6" fillId="0" borderId="89" xfId="23" applyFont="1" applyBorder="1" applyAlignment="1">
      <alignment vertical="center"/>
    </xf>
    <xf numFmtId="0" fontId="79" fillId="0" borderId="89" xfId="17" applyFont="1" applyBorder="1" applyAlignment="1">
      <alignment horizontal="center" vertical="center"/>
    </xf>
    <xf numFmtId="0" fontId="6" fillId="0" borderId="89" xfId="26" applyFont="1" applyBorder="1" applyAlignment="1">
      <alignment vertical="center" wrapText="1"/>
    </xf>
    <xf numFmtId="0" fontId="6" fillId="0" borderId="89" xfId="17" applyFont="1" applyBorder="1" applyAlignment="1">
      <alignment vertical="center"/>
    </xf>
    <xf numFmtId="0" fontId="79" fillId="7" borderId="89" xfId="17" applyFont="1" applyFill="1" applyBorder="1" applyAlignment="1">
      <alignment horizontal="center" vertical="top" wrapText="1"/>
    </xf>
    <xf numFmtId="0" fontId="6" fillId="0" borderId="89" xfId="17" applyFont="1" applyBorder="1" applyAlignment="1">
      <alignment horizontal="center" vertical="center" wrapText="1"/>
    </xf>
    <xf numFmtId="0" fontId="6" fillId="0" borderId="89" xfId="22" applyFont="1" applyBorder="1" applyAlignment="1">
      <alignment vertical="center" wrapText="1"/>
    </xf>
    <xf numFmtId="0" fontId="6" fillId="7" borderId="89" xfId="17" applyFont="1" applyFill="1" applyBorder="1" applyAlignment="1">
      <alignment horizontal="center" vertical="center" wrapText="1"/>
    </xf>
    <xf numFmtId="3" fontId="6" fillId="0" borderId="115" xfId="0" applyNumberFormat="1" applyFont="1" applyBorder="1" applyAlignment="1">
      <alignment vertical="center"/>
    </xf>
    <xf numFmtId="0" fontId="79" fillId="7" borderId="89" xfId="17" applyFont="1" applyFill="1" applyBorder="1" applyAlignment="1">
      <alignment horizontal="center" vertical="center" wrapText="1"/>
    </xf>
    <xf numFmtId="0" fontId="3" fillId="7" borderId="89" xfId="17" applyFont="1" applyFill="1" applyBorder="1" applyAlignment="1">
      <alignment horizontal="center" vertical="top" wrapText="1"/>
    </xf>
    <xf numFmtId="0" fontId="3" fillId="0" borderId="89" xfId="17" applyFont="1" applyBorder="1" applyAlignment="1">
      <alignment horizontal="center" vertical="center"/>
    </xf>
    <xf numFmtId="0" fontId="6" fillId="7" borderId="89" xfId="17" applyFont="1" applyFill="1" applyBorder="1" applyAlignment="1">
      <alignment horizontal="center" vertical="top" wrapText="1"/>
    </xf>
    <xf numFmtId="0" fontId="6" fillId="7" borderId="89" xfId="17" applyFont="1" applyFill="1" applyBorder="1" applyAlignment="1">
      <alignment vertical="center"/>
    </xf>
    <xf numFmtId="0" fontId="6" fillId="0" borderId="89" xfId="27" applyFont="1" applyBorder="1" applyAlignment="1">
      <alignment vertical="center" wrapText="1"/>
    </xf>
    <xf numFmtId="0" fontId="6" fillId="0" borderId="89" xfId="27" applyFont="1" applyBorder="1" applyAlignment="1">
      <alignment vertical="center"/>
    </xf>
    <xf numFmtId="0" fontId="7" fillId="0" borderId="89" xfId="17" applyFont="1" applyBorder="1" applyAlignment="1">
      <alignment vertical="top"/>
    </xf>
    <xf numFmtId="0" fontId="40" fillId="7" borderId="89" xfId="17" applyFont="1" applyFill="1" applyBorder="1" applyAlignment="1">
      <alignment horizontal="center" vertical="top" wrapText="1"/>
    </xf>
    <xf numFmtId="0" fontId="8" fillId="0" borderId="89" xfId="28" applyFont="1" applyBorder="1" applyAlignment="1">
      <alignment vertical="top" wrapText="1"/>
    </xf>
    <xf numFmtId="0" fontId="7" fillId="0" borderId="89" xfId="17" applyFont="1" applyBorder="1" applyAlignment="1">
      <alignment vertical="center"/>
    </xf>
    <xf numFmtId="0" fontId="6" fillId="0" borderId="89" xfId="17" applyFont="1" applyBorder="1" applyAlignment="1">
      <alignment horizontal="center" vertical="top" wrapText="1"/>
    </xf>
    <xf numFmtId="0" fontId="6" fillId="0" borderId="90" xfId="17" applyFont="1" applyBorder="1" applyAlignment="1">
      <alignment horizontal="center" vertical="top" wrapText="1"/>
    </xf>
    <xf numFmtId="3" fontId="22" fillId="0" borderId="89" xfId="0" applyNumberFormat="1" applyFont="1" applyBorder="1" applyAlignment="1">
      <alignment vertical="center"/>
    </xf>
    <xf numFmtId="3" fontId="6" fillId="0" borderId="116" xfId="0" applyNumberFormat="1" applyFont="1" applyBorder="1" applyAlignment="1">
      <alignment horizontal="left" vertical="center" wrapText="1"/>
    </xf>
    <xf numFmtId="0" fontId="6" fillId="0" borderId="116" xfId="57" applyFont="1" applyBorder="1" applyAlignment="1">
      <alignment vertical="center" wrapText="1"/>
    </xf>
    <xf numFmtId="3" fontId="6" fillId="0" borderId="117" xfId="0" applyNumberFormat="1" applyFont="1" applyBorder="1" applyAlignment="1">
      <alignment vertical="center"/>
    </xf>
    <xf numFmtId="3" fontId="6" fillId="0" borderId="89" xfId="20" applyNumberFormat="1" applyFont="1" applyBorder="1" applyAlignment="1">
      <alignment horizontal="left" vertical="center" wrapText="1"/>
    </xf>
    <xf numFmtId="3" fontId="6" fillId="0" borderId="118" xfId="0" applyNumberFormat="1" applyFont="1" applyBorder="1" applyAlignment="1">
      <alignment horizontal="center" vertical="center"/>
    </xf>
    <xf numFmtId="3" fontId="6" fillId="0" borderId="89" xfId="22" applyNumberFormat="1" applyFont="1" applyBorder="1" applyAlignment="1">
      <alignment vertical="center" wrapText="1"/>
    </xf>
    <xf numFmtId="3" fontId="6" fillId="7" borderId="89" xfId="35" applyNumberFormat="1" applyFont="1" applyFill="1" applyBorder="1" applyAlignment="1">
      <alignment vertical="top" wrapText="1"/>
    </xf>
    <xf numFmtId="3" fontId="6" fillId="0" borderId="89" xfId="14" applyNumberFormat="1" applyFont="1" applyBorder="1" applyAlignment="1">
      <alignment vertical="top" wrapText="1"/>
    </xf>
    <xf numFmtId="3" fontId="6" fillId="0" borderId="89" xfId="15" applyNumberFormat="1" applyFont="1" applyBorder="1" applyAlignment="1">
      <alignment vertical="top" wrapText="1"/>
    </xf>
    <xf numFmtId="3" fontId="10" fillId="0" borderId="118" xfId="0" applyNumberFormat="1" applyFont="1" applyBorder="1" applyAlignment="1">
      <alignment horizontal="center" vertical="center"/>
    </xf>
    <xf numFmtId="0" fontId="22" fillId="0" borderId="89" xfId="17" applyFont="1" applyBorder="1" applyAlignment="1">
      <alignment vertical="center"/>
    </xf>
    <xf numFmtId="3" fontId="40" fillId="0" borderId="118" xfId="0" applyNumberFormat="1" applyFont="1" applyBorder="1" applyAlignment="1">
      <alignment horizontal="center" vertical="center"/>
    </xf>
    <xf numFmtId="0" fontId="6" fillId="0" borderId="89" xfId="29" applyFont="1" applyBorder="1" applyAlignment="1">
      <alignment vertical="center" wrapText="1"/>
    </xf>
    <xf numFmtId="3" fontId="22" fillId="0" borderId="89" xfId="0" applyNumberFormat="1" applyFont="1" applyBorder="1" applyAlignment="1">
      <alignment horizontal="left" vertical="center" wrapText="1"/>
    </xf>
    <xf numFmtId="3" fontId="40" fillId="0" borderId="114" xfId="0" applyNumberFormat="1" applyFont="1" applyBorder="1" applyAlignment="1">
      <alignment vertical="center"/>
    </xf>
    <xf numFmtId="3" fontId="4" fillId="0" borderId="114" xfId="0" applyNumberFormat="1" applyFont="1" applyBorder="1" applyAlignment="1">
      <alignment vertical="center"/>
    </xf>
    <xf numFmtId="0" fontId="22" fillId="0" borderId="89" xfId="12" applyFont="1" applyBorder="1" applyAlignment="1">
      <alignment vertical="center" wrapText="1"/>
    </xf>
    <xf numFmtId="0" fontId="6" fillId="0" borderId="119" xfId="12" applyFont="1" applyBorder="1" applyAlignment="1">
      <alignment vertical="center" wrapText="1"/>
    </xf>
    <xf numFmtId="3" fontId="6" fillId="0" borderId="120" xfId="0" applyNumberFormat="1" applyFont="1" applyBorder="1" applyAlignment="1">
      <alignment vertical="center"/>
    </xf>
    <xf numFmtId="3" fontId="10" fillId="0" borderId="121" xfId="0" applyNumberFormat="1" applyFont="1" applyBorder="1" applyAlignment="1">
      <alignment horizontal="center" vertical="center"/>
    </xf>
    <xf numFmtId="3" fontId="8" fillId="0" borderId="119" xfId="0" applyNumberFormat="1" applyFont="1" applyBorder="1" applyAlignment="1">
      <alignment vertical="center"/>
    </xf>
    <xf numFmtId="3" fontId="40" fillId="0" borderId="120" xfId="0" applyNumberFormat="1" applyFont="1" applyBorder="1" applyAlignment="1">
      <alignment vertical="center"/>
    </xf>
    <xf numFmtId="3" fontId="6" fillId="0" borderId="121" xfId="0" applyNumberFormat="1" applyFont="1" applyBorder="1" applyAlignment="1">
      <alignment horizontal="center" vertical="center"/>
    </xf>
    <xf numFmtId="3" fontId="6" fillId="0" borderId="119" xfId="0" applyNumberFormat="1" applyFont="1" applyBorder="1" applyAlignment="1">
      <alignment vertical="center" wrapText="1"/>
    </xf>
    <xf numFmtId="3" fontId="3" fillId="0" borderId="120" xfId="0" applyNumberFormat="1" applyFont="1" applyBorder="1" applyAlignment="1">
      <alignment vertical="center"/>
    </xf>
    <xf numFmtId="3" fontId="6" fillId="0" borderId="122" xfId="0" applyNumberFormat="1" applyFont="1" applyBorder="1" applyAlignment="1">
      <alignment horizontal="center" vertical="center"/>
    </xf>
    <xf numFmtId="3" fontId="10" fillId="0" borderId="119" xfId="0" applyNumberFormat="1" applyFont="1" applyBorder="1" applyAlignment="1">
      <alignment horizontal="center" vertical="center"/>
    </xf>
    <xf numFmtId="0" fontId="22" fillId="0" borderId="119" xfId="12" applyFont="1" applyBorder="1" applyAlignment="1">
      <alignment vertical="center" wrapText="1"/>
    </xf>
    <xf numFmtId="3" fontId="6" fillId="0" borderId="119" xfId="0" applyNumberFormat="1" applyFont="1" applyBorder="1" applyAlignment="1">
      <alignment horizontal="center" vertical="center"/>
    </xf>
    <xf numFmtId="0" fontId="6" fillId="0" borderId="119" xfId="17" applyFont="1" applyBorder="1" applyAlignment="1">
      <alignment vertical="center"/>
    </xf>
    <xf numFmtId="3" fontId="6" fillId="0" borderId="122" xfId="0" applyNumberFormat="1" applyFont="1" applyBorder="1" applyAlignment="1">
      <alignment vertical="center"/>
    </xf>
    <xf numFmtId="3" fontId="6" fillId="0" borderId="20" xfId="0" applyNumberFormat="1" applyFont="1" applyBorder="1" applyAlignment="1">
      <alignment vertical="center" wrapText="1"/>
    </xf>
    <xf numFmtId="3" fontId="6" fillId="0" borderId="120" xfId="0" applyNumberFormat="1" applyFont="1" applyBorder="1" applyAlignment="1">
      <alignment horizontal="right" vertical="center"/>
    </xf>
    <xf numFmtId="3" fontId="6" fillId="0" borderId="114" xfId="0" applyNumberFormat="1" applyFont="1" applyBorder="1" applyAlignment="1">
      <alignment horizontal="right" vertical="center"/>
    </xf>
    <xf numFmtId="0" fontId="6" fillId="0" borderId="119" xfId="1" applyFont="1" applyBorder="1" applyAlignment="1">
      <alignment vertical="center" wrapText="1"/>
    </xf>
    <xf numFmtId="3" fontId="6" fillId="0" borderId="120" xfId="1" applyNumberFormat="1" applyFont="1" applyBorder="1" applyAlignment="1">
      <alignment horizontal="center" vertical="center"/>
    </xf>
    <xf numFmtId="0" fontId="6" fillId="0" borderId="123" xfId="27" applyFont="1" applyBorder="1" applyAlignment="1">
      <alignment vertical="center" wrapText="1"/>
    </xf>
    <xf numFmtId="0" fontId="6" fillId="0" borderId="114" xfId="27" applyFont="1" applyBorder="1" applyAlignment="1">
      <alignment vertical="center" wrapText="1"/>
    </xf>
    <xf numFmtId="3" fontId="6" fillId="0" borderId="90" xfId="27" applyNumberFormat="1" applyFont="1" applyBorder="1" applyAlignment="1">
      <alignment vertical="center" wrapText="1"/>
    </xf>
    <xf numFmtId="3" fontId="3" fillId="0" borderId="114" xfId="0" applyNumberFormat="1" applyFont="1" applyBorder="1" applyAlignment="1">
      <alignment horizontal="left" vertical="center"/>
    </xf>
    <xf numFmtId="3" fontId="3" fillId="0" borderId="125" xfId="0" applyNumberFormat="1" applyFont="1" applyBorder="1" applyAlignment="1">
      <alignment vertical="center"/>
    </xf>
    <xf numFmtId="49" fontId="6" fillId="0" borderId="89" xfId="25" applyNumberFormat="1" applyFont="1" applyBorder="1" applyAlignment="1">
      <alignment horizontal="left" vertical="center" wrapText="1"/>
    </xf>
    <xf numFmtId="3" fontId="3" fillId="0" borderId="114" xfId="0" applyNumberFormat="1" applyFont="1" applyBorder="1" applyAlignment="1">
      <alignment vertical="center"/>
    </xf>
    <xf numFmtId="49" fontId="6" fillId="0" borderId="124" xfId="25" applyNumberFormat="1" applyFont="1" applyBorder="1" applyAlignment="1">
      <alignment horizontal="left" vertical="center" wrapText="1"/>
    </xf>
    <xf numFmtId="3" fontId="3" fillId="0" borderId="122" xfId="0" applyNumberFormat="1" applyFont="1" applyBorder="1" applyAlignment="1">
      <alignment vertical="center"/>
    </xf>
    <xf numFmtId="3" fontId="6" fillId="0" borderId="126" xfId="0" applyNumberFormat="1" applyFont="1" applyBorder="1" applyAlignment="1">
      <alignment horizontal="right" vertical="center"/>
    </xf>
    <xf numFmtId="3" fontId="6" fillId="0" borderId="122" xfId="3" applyNumberFormat="1" applyFont="1" applyBorder="1" applyAlignment="1">
      <alignment horizontal="right" vertical="center"/>
    </xf>
    <xf numFmtId="3" fontId="6" fillId="0" borderId="126" xfId="3" applyNumberFormat="1" applyFont="1" applyBorder="1" applyAlignment="1">
      <alignment horizontal="right" vertical="center"/>
    </xf>
    <xf numFmtId="0" fontId="0" fillId="0" borderId="127" xfId="0" applyBorder="1" applyAlignment="1">
      <alignment vertical="center"/>
    </xf>
    <xf numFmtId="0" fontId="6" fillId="0" borderId="127" xfId="0" applyFont="1" applyBorder="1" applyAlignment="1">
      <alignment vertical="center"/>
    </xf>
    <xf numFmtId="3" fontId="8" fillId="0" borderId="127" xfId="0" applyNumberFormat="1" applyFont="1" applyBorder="1" applyAlignment="1">
      <alignment vertical="center"/>
    </xf>
    <xf numFmtId="3" fontId="6" fillId="0" borderId="127" xfId="0" applyNumberFormat="1" applyFont="1" applyBorder="1" applyAlignment="1">
      <alignment horizontal="center" vertical="center"/>
    </xf>
    <xf numFmtId="3" fontId="8" fillId="0" borderId="128" xfId="0" applyNumberFormat="1" applyFont="1" applyBorder="1" applyAlignment="1">
      <alignment vertical="center"/>
    </xf>
    <xf numFmtId="3" fontId="79" fillId="0" borderId="129" xfId="0" applyNumberFormat="1" applyFont="1" applyBorder="1" applyAlignment="1">
      <alignment vertical="center"/>
    </xf>
    <xf numFmtId="3" fontId="6" fillId="0" borderId="129" xfId="0" applyNumberFormat="1" applyFont="1" applyBorder="1" applyAlignment="1">
      <alignment vertical="center"/>
    </xf>
    <xf numFmtId="3" fontId="3" fillId="6" borderId="122" xfId="0" applyNumberFormat="1" applyFont="1" applyFill="1" applyBorder="1" applyAlignment="1">
      <alignment horizontal="center" vertical="center"/>
    </xf>
    <xf numFmtId="3" fontId="3" fillId="6" borderId="127" xfId="0" applyNumberFormat="1" applyFont="1" applyFill="1" applyBorder="1" applyAlignment="1">
      <alignment horizontal="center" vertical="center"/>
    </xf>
    <xf numFmtId="3" fontId="6" fillId="0" borderId="122" xfId="0" applyNumberFormat="1" applyFont="1" applyBorder="1" applyAlignment="1">
      <alignment horizontal="right" vertical="center"/>
    </xf>
    <xf numFmtId="3" fontId="6" fillId="6" borderId="126" xfId="0" applyNumberFormat="1" applyFont="1" applyFill="1" applyBorder="1" applyAlignment="1">
      <alignment horizontal="right" vertical="center"/>
    </xf>
    <xf numFmtId="3" fontId="6" fillId="6" borderId="122" xfId="0" applyNumberFormat="1" applyFont="1" applyFill="1" applyBorder="1" applyAlignment="1">
      <alignment horizontal="right" vertical="center"/>
    </xf>
    <xf numFmtId="0" fontId="6" fillId="0" borderId="127" xfId="0" applyFont="1" applyBorder="1" applyAlignment="1">
      <alignment horizontal="left" vertical="center"/>
    </xf>
    <xf numFmtId="3" fontId="6" fillId="0" borderId="126" xfId="0" applyNumberFormat="1" applyFont="1" applyBorder="1" applyAlignment="1">
      <alignment vertical="center"/>
    </xf>
    <xf numFmtId="3" fontId="6" fillId="0" borderId="127" xfId="0" applyNumberFormat="1" applyFont="1" applyBorder="1" applyAlignment="1">
      <alignment vertical="center"/>
    </xf>
    <xf numFmtId="0" fontId="6" fillId="0" borderId="122" xfId="0" applyFont="1" applyBorder="1" applyAlignment="1">
      <alignment vertical="center"/>
    </xf>
    <xf numFmtId="3" fontId="3" fillId="0" borderId="122" xfId="0" applyNumberFormat="1" applyFont="1" applyBorder="1" applyAlignment="1">
      <alignment horizontal="center" vertical="center"/>
    </xf>
    <xf numFmtId="0" fontId="8" fillId="0" borderId="127" xfId="0" applyFont="1" applyBorder="1" applyAlignment="1">
      <alignment horizontal="left" vertical="center" wrapText="1"/>
    </xf>
    <xf numFmtId="3" fontId="3" fillId="0" borderId="126" xfId="0" applyNumberFormat="1" applyFont="1" applyBorder="1" applyAlignment="1">
      <alignment horizontal="right" vertical="center"/>
    </xf>
    <xf numFmtId="3" fontId="3" fillId="0" borderId="122" xfId="0" applyNumberFormat="1" applyFont="1" applyBorder="1" applyAlignment="1">
      <alignment horizontal="right" vertical="center"/>
    </xf>
    <xf numFmtId="0" fontId="6" fillId="0" borderId="127" xfId="0" applyFont="1" applyBorder="1" applyAlignment="1">
      <alignment horizontal="left" vertical="center" wrapText="1"/>
    </xf>
    <xf numFmtId="3" fontId="3" fillId="0" borderId="126" xfId="0" applyNumberFormat="1" applyFont="1" applyBorder="1" applyAlignment="1">
      <alignment horizontal="left" vertical="center"/>
    </xf>
    <xf numFmtId="3" fontId="3" fillId="0" borderId="126" xfId="0" applyNumberFormat="1" applyFont="1" applyBorder="1" applyAlignment="1">
      <alignment vertical="center"/>
    </xf>
    <xf numFmtId="3" fontId="6" fillId="0" borderId="127" xfId="0" applyNumberFormat="1" applyFont="1" applyBorder="1" applyAlignment="1">
      <alignment horizontal="left" vertical="center" wrapText="1"/>
    </xf>
    <xf numFmtId="0" fontId="6" fillId="0" borderId="122" xfId="0" applyFont="1" applyBorder="1" applyAlignment="1">
      <alignment vertical="center" wrapText="1"/>
    </xf>
    <xf numFmtId="3" fontId="6" fillId="0" borderId="122" xfId="0" applyNumberFormat="1" applyFont="1" applyBorder="1" applyAlignment="1">
      <alignment vertical="center" wrapText="1"/>
    </xf>
    <xf numFmtId="3" fontId="6" fillId="0" borderId="122" xfId="0" applyNumberFormat="1" applyFont="1" applyBorder="1" applyAlignment="1">
      <alignment horizontal="right" vertical="center" wrapText="1"/>
    </xf>
    <xf numFmtId="0" fontId="7" fillId="0" borderId="122" xfId="8" applyFont="1" applyBorder="1" applyAlignment="1">
      <alignment horizontal="center" vertical="center"/>
    </xf>
    <xf numFmtId="0" fontId="8" fillId="0" borderId="122" xfId="9" applyNumberFormat="1" applyFont="1" applyFill="1" applyBorder="1" applyAlignment="1">
      <alignment horizontal="center" vertical="center"/>
    </xf>
    <xf numFmtId="3" fontId="8" fillId="0" borderId="122" xfId="9" applyNumberFormat="1" applyFont="1" applyBorder="1" applyAlignment="1">
      <alignment horizontal="right" vertical="center" wrapText="1"/>
    </xf>
    <xf numFmtId="3" fontId="8" fillId="0" borderId="122" xfId="8" applyNumberFormat="1" applyFont="1" applyBorder="1" applyAlignment="1">
      <alignment vertical="center"/>
    </xf>
    <xf numFmtId="3" fontId="8" fillId="0" borderId="122" xfId="9" applyNumberFormat="1" applyFont="1" applyBorder="1" applyAlignment="1">
      <alignment horizontal="right" vertical="center"/>
    </xf>
    <xf numFmtId="165" fontId="8" fillId="0" borderId="130" xfId="9" applyNumberFormat="1" applyFont="1" applyBorder="1" applyAlignment="1">
      <alignment horizontal="right" vertical="center"/>
    </xf>
    <xf numFmtId="0" fontId="7" fillId="0" borderId="122" xfId="1" applyFont="1" applyBorder="1" applyAlignment="1">
      <alignment horizontal="center" vertical="center"/>
    </xf>
    <xf numFmtId="3" fontId="8" fillId="0" borderId="131" xfId="8" applyNumberFormat="1" applyFont="1" applyBorder="1" applyAlignment="1">
      <alignment vertical="center"/>
    </xf>
    <xf numFmtId="3" fontId="8" fillId="0" borderId="130" xfId="0" applyNumberFormat="1" applyFont="1" applyBorder="1" applyAlignment="1">
      <alignment horizontal="left" vertical="center" wrapText="1"/>
    </xf>
    <xf numFmtId="3" fontId="8" fillId="0" borderId="131" xfId="9" applyNumberFormat="1" applyFont="1" applyBorder="1" applyAlignment="1">
      <alignment horizontal="right" vertical="center" wrapText="1"/>
    </xf>
    <xf numFmtId="3" fontId="7" fillId="0" borderId="4" xfId="0" applyNumberFormat="1" applyFont="1" applyFill="1" applyBorder="1" applyAlignment="1">
      <alignment horizontal="center" vertical="center"/>
    </xf>
    <xf numFmtId="3" fontId="7" fillId="0" borderId="12" xfId="0" applyNumberFormat="1" applyFont="1" applyFill="1" applyBorder="1" applyAlignment="1">
      <alignment vertical="center"/>
    </xf>
    <xf numFmtId="3" fontId="7" fillId="0" borderId="4" xfId="0" applyNumberFormat="1" applyFont="1" applyFill="1" applyBorder="1" applyAlignment="1">
      <alignment horizontal="right" vertical="center"/>
    </xf>
    <xf numFmtId="3" fontId="7" fillId="0" borderId="4" xfId="8" applyNumberFormat="1" applyFont="1" applyFill="1" applyBorder="1" applyAlignment="1">
      <alignment vertical="center"/>
    </xf>
    <xf numFmtId="0" fontId="8" fillId="0" borderId="4" xfId="9" applyNumberFormat="1" applyFont="1" applyBorder="1" applyAlignment="1">
      <alignment horizontal="center" vertical="center"/>
    </xf>
    <xf numFmtId="0" fontId="8" fillId="0" borderId="42" xfId="9" applyNumberFormat="1" applyFont="1" applyBorder="1" applyAlignment="1">
      <alignment horizontal="center" vertical="center"/>
    </xf>
    <xf numFmtId="0" fontId="7" fillId="2" borderId="4" xfId="9" applyNumberFormat="1" applyFont="1" applyFill="1" applyBorder="1" applyAlignment="1">
      <alignment horizontal="center" vertical="center"/>
    </xf>
    <xf numFmtId="0" fontId="8" fillId="0" borderId="4" xfId="9" applyNumberFormat="1" applyFont="1" applyBorder="1" applyAlignment="1">
      <alignment horizontal="center" vertical="center" wrapText="1"/>
    </xf>
    <xf numFmtId="0" fontId="8" fillId="0" borderId="4" xfId="9" applyNumberFormat="1" applyFont="1" applyFill="1" applyBorder="1" applyAlignment="1">
      <alignment horizontal="center" vertical="center" wrapText="1"/>
    </xf>
    <xf numFmtId="0" fontId="8" fillId="0" borderId="42" xfId="9" applyNumberFormat="1" applyFont="1" applyFill="1" applyBorder="1" applyAlignment="1">
      <alignment horizontal="center" vertical="center" wrapText="1"/>
    </xf>
    <xf numFmtId="0" fontId="7" fillId="2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8" fillId="0" borderId="90" xfId="0" applyNumberFormat="1" applyFont="1" applyBorder="1" applyAlignment="1">
      <alignment horizontal="center" vertical="center"/>
    </xf>
    <xf numFmtId="0" fontId="7" fillId="0" borderId="4" xfId="8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8" applyNumberFormat="1" applyFont="1" applyBorder="1" applyAlignment="1">
      <alignment horizontal="center" vertical="center"/>
    </xf>
    <xf numFmtId="0" fontId="8" fillId="0" borderId="4" xfId="12" applyNumberFormat="1" applyFont="1" applyBorder="1" applyAlignment="1">
      <alignment horizontal="center" vertical="center" wrapText="1"/>
    </xf>
    <xf numFmtId="0" fontId="8" fillId="0" borderId="4" xfId="8" applyNumberFormat="1" applyFont="1" applyBorder="1" applyAlignment="1">
      <alignment horizontal="center" vertical="center" wrapText="1"/>
    </xf>
    <xf numFmtId="0" fontId="8" fillId="0" borderId="42" xfId="0" applyNumberFormat="1" applyFont="1" applyBorder="1" applyAlignment="1">
      <alignment horizontal="center" vertical="center" wrapText="1"/>
    </xf>
    <xf numFmtId="0" fontId="8" fillId="0" borderId="90" xfId="0" applyNumberFormat="1" applyFont="1" applyBorder="1" applyAlignment="1">
      <alignment horizontal="center" vertical="center" wrapText="1"/>
    </xf>
    <xf numFmtId="0" fontId="8" fillId="0" borderId="46" xfId="0" applyNumberFormat="1" applyFont="1" applyBorder="1" applyAlignment="1">
      <alignment horizontal="center" vertical="center" wrapText="1"/>
    </xf>
    <xf numFmtId="0" fontId="8" fillId="0" borderId="42" xfId="8" applyNumberFormat="1" applyFont="1" applyBorder="1" applyAlignment="1">
      <alignment horizontal="center" vertical="center" wrapText="1"/>
    </xf>
    <xf numFmtId="0" fontId="7" fillId="2" borderId="4" xfId="8" applyNumberFormat="1" applyFont="1" applyFill="1" applyBorder="1" applyAlignment="1">
      <alignment horizontal="center" vertical="center"/>
    </xf>
    <xf numFmtId="0" fontId="8" fillId="0" borderId="6" xfId="12" applyNumberFormat="1" applyFont="1" applyBorder="1" applyAlignment="1">
      <alignment horizontal="center" vertical="center" wrapText="1"/>
    </xf>
    <xf numFmtId="0" fontId="8" fillId="0" borderId="100" xfId="12" applyNumberFormat="1" applyFont="1" applyBorder="1" applyAlignment="1">
      <alignment horizontal="center" vertical="center" wrapText="1"/>
    </xf>
    <xf numFmtId="0" fontId="8" fillId="0" borderId="100" xfId="1" applyNumberFormat="1" applyFont="1" applyBorder="1" applyAlignment="1">
      <alignment horizontal="center" vertical="center"/>
    </xf>
    <xf numFmtId="0" fontId="8" fillId="0" borderId="4" xfId="7" applyNumberFormat="1" applyFont="1" applyBorder="1" applyAlignment="1">
      <alignment horizontal="center" vertical="center"/>
    </xf>
    <xf numFmtId="0" fontId="8" fillId="0" borderId="4" xfId="1" applyNumberFormat="1" applyFont="1" applyBorder="1" applyAlignment="1">
      <alignment horizontal="center" vertical="center"/>
    </xf>
    <xf numFmtId="0" fontId="8" fillId="0" borderId="4" xfId="7" applyNumberFormat="1" applyFont="1" applyBorder="1" applyAlignment="1">
      <alignment horizontal="center" vertical="center" wrapText="1"/>
    </xf>
    <xf numFmtId="0" fontId="8" fillId="0" borderId="4" xfId="13" applyNumberFormat="1" applyFont="1" applyBorder="1" applyAlignment="1">
      <alignment horizontal="center" vertical="center"/>
    </xf>
    <xf numFmtId="0" fontId="8" fillId="0" borderId="42" xfId="1" applyNumberFormat="1" applyFont="1" applyBorder="1" applyAlignment="1">
      <alignment horizontal="center" vertical="center"/>
    </xf>
    <xf numFmtId="0" fontId="8" fillId="0" borderId="122" xfId="8" applyFont="1" applyBorder="1" applyAlignment="1">
      <alignment horizontal="center" vertical="center"/>
    </xf>
    <xf numFmtId="3" fontId="8" fillId="0" borderId="122" xfId="8" applyNumberFormat="1" applyFont="1" applyBorder="1" applyAlignment="1">
      <alignment horizontal="right" vertical="center"/>
    </xf>
    <xf numFmtId="3" fontId="8" fillId="0" borderId="122" xfId="0" applyNumberFormat="1" applyFont="1" applyBorder="1" applyAlignment="1">
      <alignment horizontal="right" vertical="center" wrapText="1"/>
    </xf>
    <xf numFmtId="0" fontId="8" fillId="0" borderId="130" xfId="1" applyFont="1" applyBorder="1" applyAlignment="1">
      <alignment vertical="center" wrapText="1"/>
    </xf>
    <xf numFmtId="3" fontId="8" fillId="0" borderId="122" xfId="8" applyNumberFormat="1" applyFont="1" applyBorder="1" applyAlignment="1">
      <alignment horizontal="right" vertical="center" wrapText="1"/>
    </xf>
    <xf numFmtId="0" fontId="8" fillId="0" borderId="90" xfId="0" applyNumberFormat="1" applyFont="1" applyBorder="1" applyAlignment="1">
      <alignment vertical="center"/>
    </xf>
    <xf numFmtId="3" fontId="8" fillId="0" borderId="20" xfId="0" applyNumberFormat="1" applyFont="1" applyBorder="1" applyAlignment="1">
      <alignment horizontal="left" vertical="center" wrapText="1"/>
    </xf>
    <xf numFmtId="3" fontId="8" fillId="0" borderId="131" xfId="1" applyNumberFormat="1" applyFont="1" applyBorder="1" applyAlignment="1">
      <alignment vertical="center"/>
    </xf>
    <xf numFmtId="0" fontId="8" fillId="0" borderId="122" xfId="1" applyNumberFormat="1" applyFont="1" applyBorder="1" applyAlignment="1">
      <alignment horizontal="center" vertical="center"/>
    </xf>
    <xf numFmtId="0" fontId="8" fillId="0" borderId="122" xfId="8" applyNumberFormat="1" applyFont="1" applyBorder="1" applyAlignment="1">
      <alignment horizontal="center" vertical="center" wrapText="1"/>
    </xf>
    <xf numFmtId="0" fontId="8" fillId="0" borderId="90" xfId="1" applyNumberFormat="1" applyFont="1" applyBorder="1" applyAlignment="1">
      <alignment horizontal="center" vertical="center" wrapText="1"/>
    </xf>
    <xf numFmtId="0" fontId="8" fillId="0" borderId="90" xfId="12" applyNumberFormat="1" applyFont="1" applyBorder="1" applyAlignment="1">
      <alignment horizontal="center" vertical="top" wrapText="1"/>
    </xf>
    <xf numFmtId="0" fontId="8" fillId="0" borderId="90" xfId="12" applyNumberFormat="1" applyFont="1" applyBorder="1" applyAlignment="1">
      <alignment horizontal="center" vertical="center" wrapText="1"/>
    </xf>
    <xf numFmtId="0" fontId="8" fillId="0" borderId="97" xfId="12" applyFont="1" applyBorder="1" applyAlignment="1">
      <alignment vertical="center" wrapText="1"/>
    </xf>
    <xf numFmtId="3" fontId="8" fillId="0" borderId="97" xfId="20" applyNumberFormat="1" applyFont="1" applyBorder="1" applyAlignment="1">
      <alignment horizontal="left" vertical="center" wrapText="1"/>
    </xf>
    <xf numFmtId="3" fontId="8" fillId="0" borderId="97" xfId="22" applyNumberFormat="1" applyFont="1" applyBorder="1" applyAlignment="1">
      <alignment vertical="center" wrapText="1"/>
    </xf>
    <xf numFmtId="3" fontId="8" fillId="7" borderId="97" xfId="35" applyNumberFormat="1" applyFont="1" applyFill="1" applyBorder="1" applyAlignment="1">
      <alignment vertical="top" wrapText="1"/>
    </xf>
    <xf numFmtId="3" fontId="8" fillId="0" borderId="97" xfId="14" applyNumberFormat="1" applyFont="1" applyBorder="1" applyAlignment="1">
      <alignment vertical="top" wrapText="1"/>
    </xf>
    <xf numFmtId="3" fontId="8" fillId="0" borderId="90" xfId="0" applyNumberFormat="1" applyFont="1" applyBorder="1" applyAlignment="1">
      <alignment vertical="center" wrapText="1"/>
    </xf>
    <xf numFmtId="3" fontId="8" fillId="0" borderId="90" xfId="15" applyNumberFormat="1" applyFont="1" applyBorder="1" applyAlignment="1">
      <alignment vertical="top" wrapText="1"/>
    </xf>
    <xf numFmtId="0" fontId="8" fillId="0" borderId="86" xfId="12" applyFont="1" applyBorder="1" applyAlignment="1">
      <alignment vertical="center" wrapText="1"/>
    </xf>
    <xf numFmtId="0" fontId="8" fillId="0" borderId="100" xfId="12" applyFont="1" applyBorder="1" applyAlignment="1">
      <alignment vertical="center" wrapText="1"/>
    </xf>
    <xf numFmtId="0" fontId="8" fillId="0" borderId="33" xfId="12" applyFont="1" applyBorder="1" applyAlignment="1">
      <alignment vertical="center" wrapText="1"/>
    </xf>
    <xf numFmtId="3" fontId="8" fillId="0" borderId="97" xfId="16" applyNumberFormat="1" applyFont="1" applyBorder="1" applyAlignment="1">
      <alignment horizontal="left" vertical="center" wrapText="1"/>
    </xf>
    <xf numFmtId="3" fontId="8" fillId="0" borderId="90" xfId="14" applyNumberFormat="1" applyFont="1" applyBorder="1" applyAlignment="1">
      <alignment vertical="top" wrapText="1"/>
    </xf>
    <xf numFmtId="0" fontId="8" fillId="0" borderId="101" xfId="12" applyFont="1" applyBorder="1" applyAlignment="1">
      <alignment vertical="center" wrapText="1"/>
    </xf>
    <xf numFmtId="0" fontId="8" fillId="0" borderId="101" xfId="17" applyFont="1" applyBorder="1" applyAlignment="1">
      <alignment vertical="top" wrapText="1"/>
    </xf>
    <xf numFmtId="3" fontId="8" fillId="0" borderId="101" xfId="0" applyNumberFormat="1" applyFont="1" applyBorder="1" applyAlignment="1">
      <alignment vertical="center"/>
    </xf>
    <xf numFmtId="3" fontId="8" fillId="0" borderId="100" xfId="0" applyNumberFormat="1" applyFont="1" applyBorder="1" applyAlignment="1">
      <alignment vertical="center"/>
    </xf>
    <xf numFmtId="3" fontId="8" fillId="0" borderId="4" xfId="4" applyNumberFormat="1" applyFont="1" applyBorder="1" applyAlignment="1">
      <alignment vertical="center"/>
    </xf>
    <xf numFmtId="3" fontId="8" fillId="0" borderId="4" xfId="6" applyNumberFormat="1" applyFont="1" applyBorder="1" applyAlignment="1">
      <alignment vertical="center"/>
    </xf>
    <xf numFmtId="0" fontId="0" fillId="0" borderId="42" xfId="0" applyBorder="1"/>
    <xf numFmtId="0" fontId="0" fillId="0" borderId="122" xfId="0" applyBorder="1"/>
    <xf numFmtId="3" fontId="8" fillId="6" borderId="12" xfId="3" applyNumberFormat="1" applyFont="1" applyFill="1" applyBorder="1" applyAlignment="1">
      <alignment horizontal="left" vertical="center"/>
    </xf>
    <xf numFmtId="3" fontId="8" fillId="0" borderId="127" xfId="0" applyNumberFormat="1" applyFont="1" applyBorder="1" applyAlignment="1">
      <alignment horizontal="left" vertical="center" wrapText="1"/>
    </xf>
    <xf numFmtId="3" fontId="17" fillId="2" borderId="42" xfId="0" applyNumberFormat="1" applyFont="1" applyFill="1" applyBorder="1" applyAlignment="1">
      <alignment vertical="center"/>
    </xf>
    <xf numFmtId="165" fontId="17" fillId="2" borderId="42" xfId="0" applyNumberFormat="1" applyFont="1" applyFill="1" applyBorder="1" applyAlignment="1">
      <alignment vertical="center"/>
    </xf>
    <xf numFmtId="3" fontId="0" fillId="0" borderId="42" xfId="0" applyNumberFormat="1" applyBorder="1" applyAlignment="1">
      <alignment vertical="center"/>
    </xf>
    <xf numFmtId="165" fontId="19" fillId="0" borderId="42" xfId="0" applyNumberFormat="1" applyFont="1" applyBorder="1" applyAlignment="1">
      <alignment vertical="center"/>
    </xf>
    <xf numFmtId="3" fontId="0" fillId="0" borderId="122" xfId="0" applyNumberFormat="1" applyBorder="1" applyAlignment="1">
      <alignment vertical="center"/>
    </xf>
    <xf numFmtId="165" fontId="19" fillId="0" borderId="122" xfId="0" applyNumberFormat="1" applyFont="1" applyBorder="1" applyAlignment="1">
      <alignment vertical="center"/>
    </xf>
    <xf numFmtId="3" fontId="82" fillId="0" borderId="42" xfId="42" applyNumberFormat="1" applyFont="1" applyBorder="1" applyAlignment="1">
      <alignment horizontal="right" vertical="center" wrapText="1"/>
    </xf>
    <xf numFmtId="3" fontId="83" fillId="0" borderId="42" xfId="42" applyNumberFormat="1" applyFont="1" applyBorder="1" applyAlignment="1">
      <alignment horizontal="right" vertical="center" wrapText="1"/>
    </xf>
    <xf numFmtId="3" fontId="83" fillId="0" borderId="49" xfId="42" applyNumberFormat="1" applyFont="1" applyBorder="1" applyAlignment="1">
      <alignment horizontal="right" vertical="center" wrapText="1"/>
    </xf>
    <xf numFmtId="3" fontId="2" fillId="0" borderId="42" xfId="42" applyNumberFormat="1" applyFont="1" applyBorder="1" applyAlignment="1">
      <alignment vertical="center" wrapText="1"/>
    </xf>
    <xf numFmtId="3" fontId="2" fillId="0" borderId="42" xfId="42" applyNumberFormat="1" applyFont="1" applyBorder="1" applyAlignment="1">
      <alignment horizontal="right" vertical="center" wrapText="1"/>
    </xf>
    <xf numFmtId="3" fontId="2" fillId="0" borderId="80" xfId="42" applyNumberFormat="1" applyFont="1" applyBorder="1" applyAlignment="1">
      <alignment vertical="center" wrapText="1"/>
    </xf>
    <xf numFmtId="3" fontId="0" fillId="0" borderId="122" xfId="42" applyNumberFormat="1" applyFont="1" applyBorder="1" applyAlignment="1">
      <alignment horizontal="left" vertical="center" wrapText="1"/>
    </xf>
    <xf numFmtId="3" fontId="6" fillId="0" borderId="107" xfId="0" applyNumberFormat="1" applyFont="1" applyFill="1" applyBorder="1" applyAlignment="1">
      <alignment vertical="center"/>
    </xf>
    <xf numFmtId="3" fontId="6" fillId="0" borderId="90" xfId="0" applyNumberFormat="1" applyFont="1" applyFill="1" applyBorder="1" applyAlignment="1">
      <alignment horizontal="right" vertical="center"/>
    </xf>
    <xf numFmtId="3" fontId="8" fillId="0" borderId="122" xfId="31" applyNumberFormat="1" applyFont="1" applyFill="1" applyBorder="1" applyAlignment="1">
      <alignment horizontal="right" vertical="center" wrapText="1"/>
    </xf>
    <xf numFmtId="3" fontId="8" fillId="0" borderId="122" xfId="31" applyNumberFormat="1" applyFont="1" applyFill="1" applyBorder="1" applyAlignment="1">
      <alignment horizontal="right" vertical="center"/>
    </xf>
    <xf numFmtId="3" fontId="8" fillId="0" borderId="122" xfId="31" applyNumberFormat="1" applyFont="1" applyBorder="1" applyAlignment="1">
      <alignment horizontal="right" vertical="center" wrapText="1"/>
    </xf>
    <xf numFmtId="3" fontId="8" fillId="0" borderId="122" xfId="31" applyNumberFormat="1" applyFont="1" applyBorder="1" applyAlignment="1">
      <alignment horizontal="right" vertical="center"/>
    </xf>
    <xf numFmtId="3" fontId="0" fillId="0" borderId="122" xfId="0" applyNumberFormat="1" applyFont="1" applyFill="1" applyBorder="1" applyAlignment="1">
      <alignment horizontal="right" vertical="center"/>
    </xf>
    <xf numFmtId="3" fontId="0" fillId="0" borderId="122" xfId="0" applyNumberFormat="1" applyFont="1" applyFill="1" applyBorder="1"/>
    <xf numFmtId="3" fontId="8" fillId="0" borderId="122" xfId="0" applyNumberFormat="1" applyFont="1" applyBorder="1" applyAlignment="1">
      <alignment wrapText="1"/>
    </xf>
    <xf numFmtId="3" fontId="8" fillId="0" borderId="0" xfId="36" applyNumberFormat="1" applyAlignment="1"/>
    <xf numFmtId="3" fontId="8" fillId="0" borderId="122" xfId="43" applyNumberFormat="1" applyFont="1" applyBorder="1" applyAlignment="1">
      <alignment wrapText="1"/>
    </xf>
    <xf numFmtId="3" fontId="8" fillId="0" borderId="122" xfId="43" applyNumberFormat="1" applyFont="1" applyBorder="1" applyAlignment="1">
      <alignment horizontal="right" vertical="center" wrapText="1"/>
    </xf>
    <xf numFmtId="3" fontId="8" fillId="0" borderId="122" xfId="13" applyNumberFormat="1" applyFont="1" applyBorder="1" applyAlignment="1">
      <alignment horizontal="right" vertical="center"/>
    </xf>
    <xf numFmtId="3" fontId="8" fillId="0" borderId="122" xfId="13" applyNumberFormat="1" applyFont="1" applyFill="1" applyBorder="1" applyAlignment="1"/>
    <xf numFmtId="3" fontId="8" fillId="0" borderId="122" xfId="13" applyNumberFormat="1" applyFont="1" applyBorder="1" applyAlignment="1"/>
    <xf numFmtId="3" fontId="8" fillId="0" borderId="122" xfId="36" applyNumberFormat="1" applyFont="1" applyBorder="1" applyAlignment="1">
      <alignment vertical="center"/>
    </xf>
    <xf numFmtId="3" fontId="8" fillId="0" borderId="122" xfId="0" applyNumberFormat="1" applyFont="1" applyBorder="1" applyAlignment="1">
      <alignment vertical="center" wrapText="1"/>
    </xf>
    <xf numFmtId="3" fontId="8" fillId="0" borderId="122" xfId="36" applyNumberFormat="1" applyFont="1" applyFill="1" applyBorder="1" applyAlignment="1">
      <alignment vertical="center"/>
    </xf>
    <xf numFmtId="3" fontId="8" fillId="0" borderId="122" xfId="36" applyNumberFormat="1" applyFont="1" applyFill="1" applyBorder="1" applyAlignment="1">
      <alignment vertical="center" wrapText="1"/>
    </xf>
    <xf numFmtId="3" fontId="41" fillId="0" borderId="42" xfId="36" applyNumberFormat="1" applyFont="1" applyBorder="1" applyAlignment="1">
      <alignment horizontal="right"/>
    </xf>
    <xf numFmtId="3" fontId="6" fillId="0" borderId="122" xfId="39" applyNumberFormat="1" applyFont="1" applyFill="1" applyBorder="1" applyAlignment="1">
      <alignment horizontal="right" wrapText="1"/>
    </xf>
    <xf numFmtId="3" fontId="6" fillId="0" borderId="122" xfId="39" applyNumberFormat="1" applyFont="1" applyFill="1" applyBorder="1" applyAlignment="1">
      <alignment horizontal="right"/>
    </xf>
    <xf numFmtId="3" fontId="6" fillId="0" borderId="122" xfId="39" applyNumberFormat="1" applyFont="1" applyBorder="1" applyAlignment="1">
      <alignment horizontal="right"/>
    </xf>
    <xf numFmtId="3" fontId="8" fillId="0" borderId="97" xfId="14" applyNumberFormat="1" applyFont="1" applyBorder="1" applyAlignment="1">
      <alignment vertical="center" wrapText="1"/>
    </xf>
    <xf numFmtId="3" fontId="8" fillId="0" borderId="122" xfId="0" applyNumberFormat="1" applyFont="1" applyBorder="1" applyAlignment="1">
      <alignment horizontal="center" vertical="center" wrapText="1"/>
    </xf>
    <xf numFmtId="165" fontId="8" fillId="0" borderId="122" xfId="0" applyNumberFormat="1" applyFont="1" applyBorder="1" applyAlignment="1">
      <alignment vertical="center" wrapText="1"/>
    </xf>
    <xf numFmtId="3" fontId="8" fillId="0" borderId="122" xfId="13" applyNumberFormat="1" applyFont="1" applyFill="1" applyBorder="1" applyAlignment="1">
      <alignment horizontal="right" vertical="center"/>
    </xf>
    <xf numFmtId="3" fontId="8" fillId="0" borderId="122" xfId="0" applyNumberFormat="1" applyFont="1" applyFill="1" applyBorder="1" applyAlignment="1">
      <alignment horizontal="right" vertical="center" wrapText="1"/>
    </xf>
    <xf numFmtId="3" fontId="8" fillId="0" borderId="122" xfId="43" applyNumberFormat="1" applyFont="1" applyFill="1" applyBorder="1" applyAlignment="1">
      <alignment horizontal="right" vertical="center" wrapText="1"/>
    </xf>
    <xf numFmtId="3" fontId="8" fillId="0" borderId="122" xfId="0" applyNumberFormat="1" applyFont="1" applyFill="1" applyBorder="1" applyAlignment="1">
      <alignment horizontal="right" wrapText="1"/>
    </xf>
    <xf numFmtId="3" fontId="8" fillId="0" borderId="122" xfId="39" applyNumberFormat="1" applyFont="1" applyFill="1" applyBorder="1" applyAlignment="1">
      <alignment horizontal="right" wrapText="1"/>
    </xf>
    <xf numFmtId="3" fontId="8" fillId="0" borderId="122" xfId="39" applyNumberFormat="1" applyFont="1" applyBorder="1" applyAlignment="1">
      <alignment horizontal="right"/>
    </xf>
    <xf numFmtId="3" fontId="8" fillId="0" borderId="122" xfId="39" applyNumberFormat="1" applyFont="1" applyBorder="1"/>
    <xf numFmtId="3" fontId="41" fillId="0" borderId="122" xfId="39" applyNumberFormat="1" applyFont="1" applyBorder="1" applyAlignment="1">
      <alignment horizontal="right"/>
    </xf>
    <xf numFmtId="3" fontId="41" fillId="0" borderId="122" xfId="39" applyNumberFormat="1" applyFont="1" applyBorder="1" applyAlignment="1">
      <alignment horizontal="center"/>
    </xf>
    <xf numFmtId="3" fontId="8" fillId="0" borderId="122" xfId="39" applyNumberFormat="1" applyFont="1" applyBorder="1" applyAlignment="1">
      <alignment horizontal="center"/>
    </xf>
    <xf numFmtId="0" fontId="85" fillId="0" borderId="42" xfId="41" applyFont="1" applyBorder="1" applyAlignment="1">
      <alignment horizontal="right" vertical="center" wrapText="1"/>
    </xf>
    <xf numFmtId="3" fontId="84" fillId="0" borderId="42" xfId="0" applyNumberFormat="1" applyFont="1" applyBorder="1"/>
    <xf numFmtId="3" fontId="86" fillId="0" borderId="42" xfId="0" applyNumberFormat="1" applyFont="1" applyBorder="1"/>
    <xf numFmtId="3" fontId="85" fillId="0" borderId="42" xfId="39" applyNumberFormat="1" applyFont="1" applyBorder="1" applyAlignment="1">
      <alignment horizontal="right"/>
    </xf>
    <xf numFmtId="0" fontId="85" fillId="0" borderId="42" xfId="39" applyFont="1" applyBorder="1" applyAlignment="1">
      <alignment horizontal="right"/>
    </xf>
    <xf numFmtId="0" fontId="34" fillId="2" borderId="122" xfId="51" applyFont="1" applyFill="1" applyBorder="1" applyAlignment="1">
      <alignment horizontal="center" vertical="center" wrapText="1"/>
    </xf>
    <xf numFmtId="167" fontId="2" fillId="0" borderId="0" xfId="58" applyNumberFormat="1" applyFont="1"/>
    <xf numFmtId="0" fontId="27" fillId="0" borderId="0" xfId="59" applyFont="1"/>
    <xf numFmtId="0" fontId="34" fillId="12" borderId="132" xfId="51" applyFont="1" applyFill="1" applyBorder="1" applyAlignment="1">
      <alignment horizontal="left" vertical="center" wrapText="1"/>
    </xf>
    <xf numFmtId="167" fontId="58" fillId="12" borderId="122" xfId="58" applyNumberFormat="1" applyFont="1" applyFill="1" applyBorder="1" applyAlignment="1">
      <alignment horizontal="left" vertical="center" wrapText="1"/>
    </xf>
    <xf numFmtId="167" fontId="58" fillId="12" borderId="122" xfId="58" applyNumberFormat="1" applyFont="1" applyFill="1" applyBorder="1" applyAlignment="1">
      <alignment horizontal="right" vertical="center" wrapText="1"/>
    </xf>
    <xf numFmtId="0" fontId="34" fillId="0" borderId="122" xfId="51" applyFont="1" applyBorder="1" applyAlignment="1">
      <alignment horizontal="left" vertical="center" wrapText="1"/>
    </xf>
    <xf numFmtId="167" fontId="58" fillId="0" borderId="122" xfId="58" applyNumberFormat="1" applyFont="1" applyFill="1" applyBorder="1" applyAlignment="1">
      <alignment horizontal="right" vertical="center" wrapText="1"/>
    </xf>
    <xf numFmtId="167" fontId="58" fillId="0" borderId="122" xfId="58" applyNumberFormat="1" applyFont="1" applyFill="1" applyBorder="1" applyAlignment="1">
      <alignment horizontal="left" vertical="center" wrapText="1"/>
    </xf>
    <xf numFmtId="0" fontId="58" fillId="0" borderId="122" xfId="46" applyFont="1" applyBorder="1" applyAlignment="1">
      <alignment horizontal="left" vertical="center" wrapText="1"/>
    </xf>
    <xf numFmtId="0" fontId="34" fillId="12" borderId="122" xfId="51" applyFont="1" applyFill="1" applyBorder="1" applyAlignment="1">
      <alignment horizontal="left" vertical="center" wrapText="1"/>
    </xf>
    <xf numFmtId="0" fontId="34" fillId="0" borderId="122" xfId="51" applyFont="1" applyBorder="1" applyAlignment="1">
      <alignment horizontal="left" wrapText="1"/>
    </xf>
    <xf numFmtId="3" fontId="34" fillId="0" borderId="122" xfId="51" applyNumberFormat="1" applyFont="1" applyBorder="1"/>
    <xf numFmtId="3" fontId="34" fillId="0" borderId="122" xfId="51" applyNumberFormat="1" applyFont="1" applyBorder="1" applyAlignment="1">
      <alignment horizontal="right" wrapText="1"/>
    </xf>
    <xf numFmtId="0" fontId="34" fillId="12" borderId="122" xfId="51" applyFont="1" applyFill="1" applyBorder="1" applyAlignment="1">
      <alignment horizontal="left" wrapText="1"/>
    </xf>
    <xf numFmtId="3" fontId="34" fillId="12" borderId="122" xfId="51" applyNumberFormat="1" applyFont="1" applyFill="1" applyBorder="1"/>
    <xf numFmtId="0" fontId="34" fillId="0" borderId="132" xfId="51" applyFont="1" applyBorder="1" applyAlignment="1">
      <alignment wrapText="1"/>
    </xf>
    <xf numFmtId="0" fontId="34" fillId="0" borderId="122" xfId="51" applyFont="1" applyBorder="1" applyAlignment="1">
      <alignment wrapText="1"/>
    </xf>
    <xf numFmtId="49" fontId="2" fillId="0" borderId="0" xfId="46" applyNumberFormat="1"/>
    <xf numFmtId="167" fontId="2" fillId="0" borderId="0" xfId="58" applyNumberFormat="1" applyFont="1" applyBorder="1"/>
    <xf numFmtId="0" fontId="65" fillId="0" borderId="0" xfId="59" applyFont="1"/>
    <xf numFmtId="167" fontId="27" fillId="0" borderId="0" xfId="58" applyNumberFormat="1" applyFont="1"/>
    <xf numFmtId="0" fontId="34" fillId="12" borderId="132" xfId="51" applyFont="1" applyFill="1" applyBorder="1" applyAlignment="1">
      <alignment wrapText="1"/>
    </xf>
    <xf numFmtId="3" fontId="34" fillId="12" borderId="122" xfId="51" applyNumberFormat="1" applyFont="1" applyFill="1" applyBorder="1" applyAlignment="1">
      <alignment horizontal="right" wrapText="1"/>
    </xf>
    <xf numFmtId="0" fontId="34" fillId="13" borderId="132" xfId="51" applyFont="1" applyFill="1" applyBorder="1" applyAlignment="1">
      <alignment horizontal="left" wrapText="1"/>
    </xf>
    <xf numFmtId="3" fontId="34" fillId="13" borderId="122" xfId="51" applyNumberFormat="1" applyFont="1" applyFill="1" applyBorder="1" applyAlignment="1">
      <alignment horizontal="right" wrapText="1"/>
    </xf>
    <xf numFmtId="0" fontId="34" fillId="2" borderId="132" xfId="51" applyFont="1" applyFill="1" applyBorder="1" applyAlignment="1">
      <alignment wrapText="1"/>
    </xf>
    <xf numFmtId="3" fontId="34" fillId="2" borderId="133" xfId="51" applyNumberFormat="1" applyFont="1" applyFill="1" applyBorder="1" applyAlignment="1">
      <alignment horizontal="right" wrapText="1"/>
    </xf>
    <xf numFmtId="3" fontId="34" fillId="2" borderId="133" xfId="51" applyNumberFormat="1" applyFont="1" applyFill="1" applyBorder="1"/>
    <xf numFmtId="3" fontId="34" fillId="2" borderId="134" xfId="51" applyNumberFormat="1" applyFont="1" applyFill="1" applyBorder="1"/>
    <xf numFmtId="0" fontId="34" fillId="12" borderId="122" xfId="51" applyFont="1" applyFill="1" applyBorder="1" applyAlignment="1">
      <alignment wrapText="1"/>
    </xf>
    <xf numFmtId="0" fontId="34" fillId="13" borderId="132" xfId="51" applyFont="1" applyFill="1" applyBorder="1" applyAlignment="1">
      <alignment wrapText="1"/>
    </xf>
    <xf numFmtId="0" fontId="58" fillId="0" borderId="122" xfId="46" applyFont="1" applyBorder="1" applyAlignment="1">
      <alignment horizontal="left" vertical="center"/>
    </xf>
    <xf numFmtId="3" fontId="58" fillId="0" borderId="122" xfId="58" applyNumberFormat="1" applyFont="1" applyBorder="1" applyAlignment="1">
      <alignment horizontal="right" vertical="center"/>
    </xf>
    <xf numFmtId="3" fontId="58" fillId="0" borderId="122" xfId="46" applyNumberFormat="1" applyFont="1" applyBorder="1" applyAlignment="1">
      <alignment vertical="center"/>
    </xf>
    <xf numFmtId="3" fontId="58" fillId="0" borderId="122" xfId="58" applyNumberFormat="1" applyFont="1" applyBorder="1" applyAlignment="1">
      <alignment vertical="center"/>
    </xf>
    <xf numFmtId="3" fontId="58" fillId="12" borderId="122" xfId="46" applyNumberFormat="1" applyFont="1" applyFill="1" applyBorder="1" applyAlignment="1">
      <alignment horizontal="right" vertical="center"/>
    </xf>
    <xf numFmtId="3" fontId="58" fillId="12" borderId="122" xfId="58" applyNumberFormat="1" applyFont="1" applyFill="1" applyBorder="1" applyAlignment="1">
      <alignment vertical="center"/>
    </xf>
    <xf numFmtId="0" fontId="34" fillId="0" borderId="122" xfId="51" applyFont="1" applyBorder="1" applyAlignment="1">
      <alignment vertical="top" wrapText="1"/>
    </xf>
    <xf numFmtId="3" fontId="34" fillId="0" borderId="122" xfId="51" applyNumberFormat="1" applyFont="1" applyBorder="1" applyAlignment="1">
      <alignment horizontal="right"/>
    </xf>
    <xf numFmtId="3" fontId="58" fillId="0" borderId="122" xfId="46" applyNumberFormat="1" applyFont="1" applyBorder="1" applyAlignment="1">
      <alignment horizontal="right" vertical="center"/>
    </xf>
    <xf numFmtId="3" fontId="58" fillId="0" borderId="122" xfId="58" applyNumberFormat="1" applyFont="1" applyFill="1" applyBorder="1" applyAlignment="1">
      <alignment horizontal="right" vertical="center"/>
    </xf>
    <xf numFmtId="3" fontId="58" fillId="0" borderId="122" xfId="58" applyNumberFormat="1" applyFont="1" applyFill="1" applyBorder="1" applyAlignment="1">
      <alignment vertical="center"/>
    </xf>
    <xf numFmtId="0" fontId="34" fillId="0" borderId="122" xfId="51" applyFont="1" applyBorder="1"/>
    <xf numFmtId="3" fontId="58" fillId="0" borderId="122" xfId="58" applyNumberFormat="1" applyFont="1" applyFill="1" applyBorder="1" applyAlignment="1">
      <alignment horizontal="right"/>
    </xf>
    <xf numFmtId="167" fontId="2" fillId="0" borderId="0" xfId="58" applyNumberFormat="1" applyFont="1" applyFill="1"/>
    <xf numFmtId="167" fontId="82" fillId="0" borderId="0" xfId="58" applyNumberFormat="1" applyFont="1"/>
    <xf numFmtId="0" fontId="34" fillId="0" borderId="122" xfId="51" applyFont="1" applyBorder="1" applyAlignment="1">
      <alignment horizontal="justify"/>
    </xf>
    <xf numFmtId="167" fontId="65" fillId="0" borderId="0" xfId="58" applyNumberFormat="1" applyFont="1"/>
    <xf numFmtId="167" fontId="88" fillId="0" borderId="0" xfId="58" applyNumberFormat="1" applyFont="1"/>
    <xf numFmtId="3" fontId="34" fillId="0" borderId="122" xfId="51" applyNumberFormat="1" applyFont="1" applyBorder="1" applyAlignment="1">
      <alignment horizontal="right" vertical="top" wrapText="1"/>
    </xf>
    <xf numFmtId="167" fontId="27" fillId="0" borderId="0" xfId="58" applyNumberFormat="1" applyFont="1" applyFill="1"/>
    <xf numFmtId="167" fontId="89" fillId="0" borderId="0" xfId="58" applyNumberFormat="1" applyFont="1"/>
    <xf numFmtId="0" fontId="89" fillId="0" borderId="0" xfId="46" applyFont="1"/>
    <xf numFmtId="0" fontId="90" fillId="0" borderId="0" xfId="46" applyFont="1"/>
    <xf numFmtId="3" fontId="34" fillId="0" borderId="122" xfId="51" applyNumberFormat="1" applyFont="1" applyBorder="1" applyAlignment="1">
      <alignment vertical="center"/>
    </xf>
    <xf numFmtId="167" fontId="82" fillId="0" borderId="0" xfId="58" applyNumberFormat="1" applyFont="1" applyFill="1"/>
    <xf numFmtId="3" fontId="34" fillId="0" borderId="122" xfId="51" applyNumberFormat="1" applyFont="1" applyBorder="1" applyAlignment="1">
      <alignment horizontal="right" vertical="top"/>
    </xf>
    <xf numFmtId="167" fontId="65" fillId="0" borderId="0" xfId="58" applyNumberFormat="1" applyFont="1" applyFill="1"/>
    <xf numFmtId="0" fontId="34" fillId="0" borderId="135" xfId="51" applyFont="1" applyBorder="1" applyAlignment="1">
      <alignment wrapText="1"/>
    </xf>
    <xf numFmtId="3" fontId="34" fillId="0" borderId="135" xfId="51" applyNumberFormat="1" applyFont="1" applyBorder="1"/>
    <xf numFmtId="0" fontId="34" fillId="0" borderId="135" xfId="51" applyFont="1" applyBorder="1" applyAlignment="1">
      <alignment horizontal="left" wrapText="1"/>
    </xf>
    <xf numFmtId="3" fontId="34" fillId="0" borderId="135" xfId="51" applyNumberFormat="1" applyFont="1" applyBorder="1" applyAlignment="1">
      <alignment vertical="center"/>
    </xf>
    <xf numFmtId="3" fontId="34" fillId="0" borderId="122" xfId="51" applyNumberFormat="1" applyFont="1" applyBorder="1" applyAlignment="1">
      <alignment horizontal="right" vertical="center" wrapText="1"/>
    </xf>
    <xf numFmtId="3" fontId="34" fillId="0" borderId="122" xfId="51" applyNumberFormat="1" applyFont="1" applyBorder="1" applyAlignment="1">
      <alignment horizontal="center" vertical="top" wrapText="1"/>
    </xf>
    <xf numFmtId="3" fontId="34" fillId="0" borderId="122" xfId="51" applyNumberFormat="1" applyFont="1" applyBorder="1" applyAlignment="1">
      <alignment horizontal="right" vertical="center"/>
    </xf>
    <xf numFmtId="167" fontId="27" fillId="0" borderId="0" xfId="58" applyNumberFormat="1" applyFont="1" applyAlignment="1">
      <alignment vertical="center"/>
    </xf>
    <xf numFmtId="0" fontId="65" fillId="0" borderId="0" xfId="51" applyFont="1" applyAlignment="1">
      <alignment vertical="center"/>
    </xf>
    <xf numFmtId="167" fontId="65" fillId="0" borderId="0" xfId="58" applyNumberFormat="1" applyFont="1" applyAlignment="1">
      <alignment vertical="center"/>
    </xf>
    <xf numFmtId="0" fontId="34" fillId="12" borderId="132" xfId="51" applyFont="1" applyFill="1" applyBorder="1"/>
    <xf numFmtId="3" fontId="34" fillId="12" borderId="122" xfId="51" applyNumberFormat="1" applyFont="1" applyFill="1" applyBorder="1" applyAlignment="1">
      <alignment horizontal="right"/>
    </xf>
    <xf numFmtId="3" fontId="34" fillId="12" borderId="122" xfId="51" applyNumberFormat="1" applyFont="1" applyFill="1" applyBorder="1" applyAlignment="1">
      <alignment horizontal="right" vertical="top" wrapText="1"/>
    </xf>
    <xf numFmtId="0" fontId="34" fillId="4" borderId="132" xfId="51" applyFont="1" applyFill="1" applyBorder="1"/>
    <xf numFmtId="3" fontId="34" fillId="4" borderId="122" xfId="51" applyNumberFormat="1" applyFont="1" applyFill="1" applyBorder="1"/>
    <xf numFmtId="0" fontId="34" fillId="13" borderId="132" xfId="51" applyFont="1" applyFill="1" applyBorder="1" applyAlignment="1">
      <alignment vertical="center" wrapText="1"/>
    </xf>
    <xf numFmtId="3" fontId="58" fillId="13" borderId="122" xfId="46" applyNumberFormat="1" applyFont="1" applyFill="1" applyBorder="1" applyAlignment="1">
      <alignment vertical="center"/>
    </xf>
    <xf numFmtId="3" fontId="2" fillId="0" borderId="0" xfId="58" applyNumberFormat="1" applyFont="1" applyAlignment="1"/>
    <xf numFmtId="16" fontId="2" fillId="0" borderId="0" xfId="46" applyNumberFormat="1"/>
    <xf numFmtId="0" fontId="34" fillId="0" borderId="7" xfId="51" applyFont="1" applyBorder="1" applyAlignment="1">
      <alignment wrapText="1"/>
    </xf>
    <xf numFmtId="0" fontId="34" fillId="13" borderId="122" xfId="51" applyFont="1" applyFill="1" applyBorder="1"/>
    <xf numFmtId="3" fontId="34" fillId="13" borderId="122" xfId="51" applyNumberFormat="1" applyFont="1" applyFill="1" applyBorder="1"/>
    <xf numFmtId="0" fontId="34" fillId="2" borderId="122" xfId="51" applyFont="1" applyFill="1" applyBorder="1" applyAlignment="1">
      <alignment wrapText="1"/>
    </xf>
    <xf numFmtId="3" fontId="34" fillId="2" borderId="122" xfId="51" applyNumberFormat="1" applyFont="1" applyFill="1" applyBorder="1"/>
    <xf numFmtId="167" fontId="70" fillId="0" borderId="0" xfId="58" applyNumberFormat="1" applyFont="1" applyBorder="1" applyAlignment="1"/>
    <xf numFmtId="167" fontId="70" fillId="0" borderId="0" xfId="58" applyNumberFormat="1" applyFont="1"/>
    <xf numFmtId="0" fontId="34" fillId="0" borderId="0" xfId="51" applyFont="1" applyAlignment="1">
      <alignment wrapText="1"/>
    </xf>
    <xf numFmtId="3" fontId="34" fillId="0" borderId="0" xfId="51" applyNumberFormat="1" applyFont="1" applyAlignment="1">
      <alignment horizontal="center"/>
    </xf>
    <xf numFmtId="167" fontId="2" fillId="0" borderId="0" xfId="58" applyNumberFormat="1" applyFont="1" applyAlignment="1">
      <alignment horizontal="center"/>
    </xf>
    <xf numFmtId="3" fontId="34" fillId="0" borderId="0" xfId="51" applyNumberFormat="1" applyFont="1"/>
    <xf numFmtId="3" fontId="91" fillId="0" borderId="0" xfId="51" applyNumberFormat="1" applyFont="1"/>
    <xf numFmtId="3" fontId="71" fillId="0" borderId="0" xfId="51" applyNumberFormat="1" applyFont="1"/>
    <xf numFmtId="167" fontId="70" fillId="0" borderId="0" xfId="58" applyNumberFormat="1" applyFont="1" applyAlignment="1">
      <alignment horizontal="center"/>
    </xf>
    <xf numFmtId="167" fontId="65" fillId="0" borderId="0" xfId="58" applyNumberFormat="1" applyFont="1" applyBorder="1" applyAlignment="1">
      <alignment horizontal="center"/>
    </xf>
    <xf numFmtId="167" fontId="34" fillId="0" borderId="0" xfId="58" applyNumberFormat="1" applyFont="1" applyBorder="1" applyAlignment="1">
      <alignment horizontal="center"/>
    </xf>
    <xf numFmtId="167" fontId="8" fillId="0" borderId="0" xfId="58" applyNumberFormat="1" applyFont="1" applyBorder="1" applyAlignment="1">
      <alignment horizontal="center" vertical="top" wrapText="1"/>
    </xf>
    <xf numFmtId="167" fontId="34" fillId="0" borderId="0" xfId="58" applyNumberFormat="1" applyFont="1" applyBorder="1" applyAlignment="1">
      <alignment horizontal="center" vertical="top" wrapText="1"/>
    </xf>
    <xf numFmtId="3" fontId="34" fillId="0" borderId="0" xfId="58" applyNumberFormat="1" applyFont="1" applyBorder="1" applyAlignment="1">
      <alignment horizontal="center"/>
    </xf>
    <xf numFmtId="167" fontId="34" fillId="0" borderId="0" xfId="58" applyNumberFormat="1" applyFont="1" applyBorder="1" applyAlignment="1">
      <alignment horizontal="right"/>
    </xf>
    <xf numFmtId="0" fontId="34" fillId="0" borderId="0" xfId="51" applyFont="1" applyAlignment="1">
      <alignment horizontal="right"/>
    </xf>
    <xf numFmtId="3" fontId="34" fillId="0" borderId="0" xfId="51" applyNumberFormat="1" applyFont="1" applyAlignment="1">
      <alignment horizontal="right" vertical="top" wrapText="1"/>
    </xf>
    <xf numFmtId="49" fontId="34" fillId="0" borderId="0" xfId="51" applyNumberFormat="1" applyFont="1" applyAlignment="1">
      <alignment horizontal="right" vertical="top" wrapText="1"/>
    </xf>
    <xf numFmtId="167" fontId="27" fillId="0" borderId="0" xfId="58" applyNumberFormat="1" applyFont="1" applyAlignment="1">
      <alignment horizontal="left" indent="1"/>
    </xf>
    <xf numFmtId="167" fontId="92" fillId="0" borderId="0" xfId="58" applyNumberFormat="1" applyFont="1"/>
    <xf numFmtId="0" fontId="34" fillId="0" borderId="0" xfId="51" applyFont="1" applyAlignment="1">
      <alignment horizontal="left" wrapText="1"/>
    </xf>
    <xf numFmtId="3" fontId="34" fillId="0" borderId="0" xfId="58" applyNumberFormat="1" applyFont="1" applyBorder="1" applyAlignment="1">
      <alignment horizontal="right"/>
    </xf>
    <xf numFmtId="167" fontId="34" fillId="0" borderId="0" xfId="58" applyNumberFormat="1" applyFont="1" applyBorder="1" applyAlignment="1">
      <alignment horizontal="right" vertical="top" wrapText="1"/>
    </xf>
    <xf numFmtId="3" fontId="65" fillId="0" borderId="0" xfId="51" applyNumberFormat="1" applyFont="1"/>
    <xf numFmtId="167" fontId="27" fillId="0" borderId="0" xfId="58" applyNumberFormat="1" applyFont="1" applyAlignment="1">
      <alignment horizontal="left" wrapText="1" indent="1"/>
    </xf>
    <xf numFmtId="0" fontId="34" fillId="0" borderId="0" xfId="51" applyFont="1"/>
    <xf numFmtId="167" fontId="2" fillId="0" borderId="0" xfId="46" applyNumberFormat="1"/>
    <xf numFmtId="0" fontId="72" fillId="0" borderId="0" xfId="51" applyFont="1" applyAlignment="1">
      <alignment horizontal="left"/>
    </xf>
    <xf numFmtId="167" fontId="93" fillId="0" borderId="0" xfId="58" applyNumberFormat="1" applyFont="1" applyBorder="1"/>
    <xf numFmtId="167" fontId="94" fillId="0" borderId="0" xfId="58" applyNumberFormat="1" applyFont="1" applyBorder="1"/>
    <xf numFmtId="167" fontId="6" fillId="0" borderId="0" xfId="58" applyNumberFormat="1" applyFont="1" applyBorder="1"/>
    <xf numFmtId="167" fontId="72" fillId="0" borderId="0" xfId="58" applyNumberFormat="1" applyFont="1" applyBorder="1"/>
    <xf numFmtId="0" fontId="72" fillId="0" borderId="0" xfId="51" applyFont="1"/>
    <xf numFmtId="167" fontId="65" fillId="0" borderId="0" xfId="58" applyNumberFormat="1" applyFont="1" applyBorder="1" applyAlignment="1">
      <alignment horizontal="right"/>
    </xf>
    <xf numFmtId="167" fontId="27" fillId="0" borderId="0" xfId="58" applyNumberFormat="1" applyFont="1" applyBorder="1"/>
    <xf numFmtId="0" fontId="24" fillId="0" borderId="0" xfId="46" applyFont="1"/>
    <xf numFmtId="0" fontId="72" fillId="0" borderId="0" xfId="59" applyFont="1"/>
    <xf numFmtId="0" fontId="65" fillId="0" borderId="0" xfId="51" applyFont="1" applyAlignment="1">
      <alignment horizontal="left"/>
    </xf>
    <xf numFmtId="0" fontId="65" fillId="0" borderId="0" xfId="51" applyFont="1" applyAlignment="1">
      <alignment horizontal="right"/>
    </xf>
    <xf numFmtId="167" fontId="65" fillId="0" borderId="0" xfId="58" applyNumberFormat="1" applyFont="1" applyAlignment="1"/>
    <xf numFmtId="167" fontId="65" fillId="0" borderId="0" xfId="58" applyNumberFormat="1" applyFont="1" applyBorder="1" applyAlignment="1"/>
    <xf numFmtId="167" fontId="71" fillId="0" borderId="0" xfId="58" applyNumberFormat="1" applyFont="1" applyAlignment="1"/>
    <xf numFmtId="167" fontId="71" fillId="0" borderId="0" xfId="58" applyNumberFormat="1" applyFont="1" applyAlignment="1">
      <alignment horizontal="center"/>
    </xf>
    <xf numFmtId="167" fontId="65" fillId="0" borderId="0" xfId="58" applyNumberFormat="1" applyFont="1" applyAlignment="1">
      <alignment horizontal="center"/>
    </xf>
    <xf numFmtId="167" fontId="34" fillId="0" borderId="0" xfId="58" applyNumberFormat="1" applyFont="1" applyAlignment="1">
      <alignment horizontal="center"/>
    </xf>
    <xf numFmtId="167" fontId="8" fillId="0" borderId="0" xfId="58" applyNumberFormat="1" applyFont="1" applyAlignment="1"/>
    <xf numFmtId="167" fontId="2" fillId="0" borderId="0" xfId="58" applyNumberFormat="1" applyFont="1" applyAlignment="1"/>
    <xf numFmtId="167" fontId="58" fillId="0" borderId="0" xfId="58" applyNumberFormat="1" applyFont="1" applyAlignment="1">
      <alignment horizontal="center"/>
    </xf>
    <xf numFmtId="167" fontId="71" fillId="0" borderId="0" xfId="58" applyNumberFormat="1" applyFont="1" applyBorder="1" applyAlignment="1">
      <alignment horizontal="center"/>
    </xf>
    <xf numFmtId="167" fontId="72" fillId="0" borderId="0" xfId="58" applyNumberFormat="1" applyFont="1" applyAlignment="1"/>
    <xf numFmtId="0" fontId="27" fillId="0" borderId="0" xfId="59" applyFont="1" applyAlignment="1">
      <alignment horizontal="left"/>
    </xf>
    <xf numFmtId="167" fontId="72" fillId="0" borderId="0" xfId="58" applyNumberFormat="1" applyFont="1"/>
    <xf numFmtId="167" fontId="65" fillId="0" borderId="0" xfId="58" applyNumberFormat="1" applyFont="1" applyBorder="1"/>
    <xf numFmtId="167" fontId="2" fillId="0" borderId="0" xfId="58" applyNumberFormat="1" applyFont="1" applyBorder="1" applyAlignment="1">
      <alignment horizontal="center"/>
    </xf>
    <xf numFmtId="0" fontId="34" fillId="0" borderId="122" xfId="51" applyFont="1" applyBorder="1" applyAlignment="1">
      <alignment vertical="center" wrapText="1"/>
    </xf>
    <xf numFmtId="0" fontId="34" fillId="0" borderId="122" xfId="51" applyFont="1" applyFill="1" applyBorder="1" applyAlignment="1">
      <alignment wrapText="1"/>
    </xf>
    <xf numFmtId="3" fontId="52" fillId="0" borderId="42" xfId="36" applyNumberFormat="1" applyFont="1" applyFill="1" applyBorder="1" applyAlignment="1">
      <alignment horizontal="right" wrapText="1"/>
    </xf>
    <xf numFmtId="3" fontId="22" fillId="0" borderId="24" xfId="36" applyNumberFormat="1" applyFont="1" applyFill="1" applyBorder="1"/>
    <xf numFmtId="0" fontId="7" fillId="8" borderId="139" xfId="47" applyFont="1" applyFill="1" applyBorder="1" applyAlignment="1">
      <alignment horizontal="center" vertical="center" wrapText="1"/>
    </xf>
    <xf numFmtId="3" fontId="6" fillId="0" borderId="143" xfId="48" applyNumberFormat="1" applyFont="1" applyBorder="1" applyAlignment="1">
      <alignment horizontal="left" vertical="center" wrapText="1"/>
    </xf>
    <xf numFmtId="3" fontId="96" fillId="0" borderId="89" xfId="47" applyNumberFormat="1" applyFont="1" applyBorder="1" applyAlignment="1">
      <alignment vertical="center"/>
    </xf>
    <xf numFmtId="3" fontId="97" fillId="0" borderId="89" xfId="47" applyNumberFormat="1" applyFont="1" applyBorder="1" applyAlignment="1">
      <alignment vertical="center"/>
    </xf>
    <xf numFmtId="3" fontId="6" fillId="0" borderId="143" xfId="49" applyNumberFormat="1" applyFont="1" applyBorder="1" applyAlignment="1">
      <alignment vertical="center" wrapText="1"/>
    </xf>
    <xf numFmtId="3" fontId="8" fillId="8" borderId="90" xfId="47" applyNumberFormat="1" applyFont="1" applyFill="1" applyBorder="1" applyAlignment="1">
      <alignment vertical="center"/>
    </xf>
    <xf numFmtId="3" fontId="6" fillId="7" borderId="143" xfId="50" applyNumberFormat="1" applyFont="1" applyFill="1" applyBorder="1" applyAlignment="1">
      <alignment vertical="center" wrapText="1"/>
    </xf>
    <xf numFmtId="3" fontId="6" fillId="0" borderId="143" xfId="50" applyNumberFormat="1" applyFont="1" applyBorder="1" applyAlignment="1">
      <alignment vertical="center" wrapText="1"/>
    </xf>
    <xf numFmtId="3" fontId="6" fillId="0" borderId="143" xfId="15" applyNumberFormat="1" applyFont="1" applyBorder="1" applyAlignment="1">
      <alignment vertical="center" wrapText="1"/>
    </xf>
    <xf numFmtId="3" fontId="8" fillId="0" borderId="92" xfId="9" applyNumberFormat="1" applyFont="1" applyFill="1" applyBorder="1" applyAlignment="1">
      <alignment vertical="center"/>
    </xf>
    <xf numFmtId="3" fontId="6" fillId="0" borderId="144" xfId="15" applyNumberFormat="1" applyFont="1" applyBorder="1" applyAlignment="1">
      <alignment vertical="center" wrapText="1"/>
    </xf>
    <xf numFmtId="3" fontId="8" fillId="0" borderId="145" xfId="47" applyNumberFormat="1" applyFont="1" applyBorder="1" applyAlignment="1">
      <alignment vertical="center"/>
    </xf>
    <xf numFmtId="3" fontId="8" fillId="2" borderId="135" xfId="47" applyNumberFormat="1" applyFont="1" applyFill="1" applyBorder="1" applyAlignment="1">
      <alignment vertical="center"/>
    </xf>
    <xf numFmtId="3" fontId="8" fillId="0" borderId="135" xfId="47" applyNumberFormat="1" applyFont="1" applyBorder="1" applyAlignment="1">
      <alignment vertical="center"/>
    </xf>
    <xf numFmtId="3" fontId="96" fillId="0" borderId="20" xfId="47" applyNumberFormat="1" applyFont="1" applyBorder="1" applyAlignment="1">
      <alignment vertical="center"/>
    </xf>
    <xf numFmtId="3" fontId="6" fillId="0" borderId="89" xfId="60" applyNumberFormat="1" applyFont="1" applyBorder="1" applyAlignment="1">
      <alignment vertical="center" wrapText="1"/>
    </xf>
    <xf numFmtId="3" fontId="6" fillId="0" borderId="128" xfId="15" applyNumberFormat="1" applyFont="1" applyBorder="1" applyAlignment="1">
      <alignment vertical="top" wrapText="1"/>
    </xf>
    <xf numFmtId="0" fontId="6" fillId="0" borderId="146" xfId="12" applyFont="1" applyBorder="1" applyAlignment="1">
      <alignment vertical="center" wrapText="1"/>
    </xf>
    <xf numFmtId="3" fontId="6" fillId="0" borderId="90" xfId="60" applyNumberFormat="1" applyFont="1" applyBorder="1" applyAlignment="1">
      <alignment horizontal="left" vertical="center" wrapText="1"/>
    </xf>
    <xf numFmtId="3" fontId="8" fillId="0" borderId="92" xfId="47" applyNumberFormat="1" applyFont="1" applyBorder="1" applyAlignment="1">
      <alignment vertical="center"/>
    </xf>
    <xf numFmtId="0" fontId="6" fillId="0" borderId="128" xfId="12" applyFont="1" applyBorder="1" applyAlignment="1">
      <alignment vertical="center" wrapText="1"/>
    </xf>
    <xf numFmtId="0" fontId="6" fillId="0" borderId="89" xfId="60" applyFont="1" applyBorder="1" applyAlignment="1">
      <alignment horizontal="left" vertical="center" wrapText="1"/>
    </xf>
    <xf numFmtId="0" fontId="8" fillId="0" borderId="89" xfId="60" applyFont="1" applyBorder="1" applyAlignment="1">
      <alignment horizontal="left" vertical="center" wrapText="1"/>
    </xf>
    <xf numFmtId="3" fontId="8" fillId="0" borderId="89" xfId="60" applyNumberFormat="1" applyFont="1" applyBorder="1" applyAlignment="1">
      <alignment vertical="center" wrapText="1"/>
    </xf>
    <xf numFmtId="3" fontId="8" fillId="2" borderId="89" xfId="47" applyNumberFormat="1" applyFont="1" applyFill="1" applyBorder="1" applyAlignment="1">
      <alignment vertical="center"/>
    </xf>
    <xf numFmtId="0" fontId="8" fillId="0" borderId="122" xfId="47" applyFont="1" applyFill="1" applyBorder="1" applyAlignment="1">
      <alignment horizontal="center" vertical="center"/>
    </xf>
    <xf numFmtId="0" fontId="8" fillId="0" borderId="90" xfId="47" applyFont="1" applyFill="1" applyBorder="1" applyAlignment="1">
      <alignment horizontal="center" vertical="center"/>
    </xf>
    <xf numFmtId="0" fontId="8" fillId="0" borderId="135" xfId="47" applyFont="1" applyFill="1" applyBorder="1" applyAlignment="1">
      <alignment horizontal="center" vertical="center"/>
    </xf>
    <xf numFmtId="0" fontId="8" fillId="0" borderId="6" xfId="47" applyFont="1" applyFill="1" applyBorder="1" applyAlignment="1">
      <alignment horizontal="center" vertical="center"/>
    </xf>
    <xf numFmtId="38" fontId="6" fillId="10" borderId="68" xfId="40" applyNumberFormat="1" applyFont="1" applyFill="1" applyBorder="1" applyAlignment="1">
      <alignment horizontal="center" vertical="center"/>
    </xf>
    <xf numFmtId="38" fontId="6" fillId="10" borderId="67" xfId="40" applyNumberFormat="1" applyFont="1" applyFill="1" applyBorder="1" applyAlignment="1">
      <alignment vertical="center" wrapText="1"/>
    </xf>
    <xf numFmtId="38" fontId="6" fillId="2" borderId="6" xfId="40" applyNumberFormat="1" applyFont="1" applyFill="1" applyBorder="1" applyAlignment="1">
      <alignment horizontal="center" vertical="center" wrapText="1"/>
    </xf>
    <xf numFmtId="38" fontId="6" fillId="10" borderId="70" xfId="40" applyNumberFormat="1" applyFont="1" applyFill="1" applyBorder="1" applyAlignment="1">
      <alignment vertical="center" wrapText="1"/>
    </xf>
    <xf numFmtId="0" fontId="27" fillId="0" borderId="0" xfId="61"/>
    <xf numFmtId="0" fontId="3" fillId="2" borderId="122" xfId="46" applyFont="1" applyFill="1" applyBorder="1" applyAlignment="1">
      <alignment horizontal="center" vertical="center" wrapText="1"/>
    </xf>
    <xf numFmtId="0" fontId="3" fillId="2" borderId="147" xfId="46" applyFont="1" applyFill="1" applyBorder="1" applyAlignment="1">
      <alignment horizontal="center" vertical="center" wrapText="1"/>
    </xf>
    <xf numFmtId="0" fontId="6" fillId="0" borderId="122" xfId="46" applyFont="1" applyBorder="1" applyAlignment="1">
      <alignment horizontal="center" vertical="center" wrapText="1"/>
    </xf>
    <xf numFmtId="3" fontId="6" fillId="0" borderId="122" xfId="46" applyNumberFormat="1" applyFont="1" applyBorder="1" applyAlignment="1">
      <alignment horizontal="right" vertical="center" wrapText="1"/>
    </xf>
    <xf numFmtId="3" fontId="6" fillId="0" borderId="122" xfId="46" applyNumberFormat="1" applyFont="1" applyBorder="1" applyAlignment="1">
      <alignment vertical="center"/>
    </xf>
    <xf numFmtId="0" fontId="6" fillId="0" borderId="153" xfId="46" applyFont="1" applyBorder="1" applyAlignment="1">
      <alignment horizontal="center" vertical="center" wrapText="1"/>
    </xf>
    <xf numFmtId="3" fontId="6" fillId="0" borderId="153" xfId="46" applyNumberFormat="1" applyFont="1" applyBorder="1" applyAlignment="1">
      <alignment horizontal="right" vertical="center" wrapText="1"/>
    </xf>
    <xf numFmtId="3" fontId="6" fillId="0" borderId="153" xfId="46" applyNumberFormat="1" applyFont="1" applyBorder="1" applyAlignment="1">
      <alignment vertical="center"/>
    </xf>
    <xf numFmtId="0" fontId="6" fillId="0" borderId="90" xfId="46" applyFont="1" applyBorder="1" applyAlignment="1">
      <alignment horizontal="center" vertical="center" wrapText="1"/>
    </xf>
    <xf numFmtId="3" fontId="6" fillId="0" borderId="90" xfId="46" applyNumberFormat="1" applyFont="1" applyBorder="1" applyAlignment="1">
      <alignment horizontal="right" vertical="center" wrapText="1"/>
    </xf>
    <xf numFmtId="3" fontId="6" fillId="0" borderId="90" xfId="46" applyNumberFormat="1" applyFont="1" applyBorder="1" applyAlignment="1">
      <alignment vertical="center"/>
    </xf>
    <xf numFmtId="3" fontId="8" fillId="0" borderId="157" xfId="63" applyNumberFormat="1" applyFont="1" applyBorder="1" applyAlignment="1">
      <alignment horizontal="center" vertical="center" wrapText="1"/>
    </xf>
    <xf numFmtId="0" fontId="3" fillId="2" borderId="90" xfId="46" applyFont="1" applyFill="1" applyBorder="1" applyAlignment="1">
      <alignment horizontal="center" vertical="center"/>
    </xf>
    <xf numFmtId="3" fontId="3" fillId="2" borderId="90" xfId="46" applyNumberFormat="1" applyFont="1" applyFill="1" applyBorder="1" applyAlignment="1">
      <alignment horizontal="right" vertical="center"/>
    </xf>
    <xf numFmtId="0" fontId="3" fillId="0" borderId="90" xfId="46" applyFont="1" applyBorder="1" applyAlignment="1">
      <alignment horizontal="center"/>
    </xf>
    <xf numFmtId="0" fontId="3" fillId="0" borderId="90" xfId="46" applyFont="1" applyBorder="1" applyAlignment="1">
      <alignment horizontal="center" vertical="center"/>
    </xf>
    <xf numFmtId="3" fontId="3" fillId="0" borderId="90" xfId="46" applyNumberFormat="1" applyFont="1" applyBorder="1" applyAlignment="1">
      <alignment horizontal="right" vertical="center"/>
    </xf>
    <xf numFmtId="3" fontId="3" fillId="0" borderId="90" xfId="46" applyNumberFormat="1" applyFont="1" applyBorder="1" applyAlignment="1">
      <alignment vertical="center"/>
    </xf>
    <xf numFmtId="0" fontId="3" fillId="0" borderId="0" xfId="46" applyFont="1"/>
    <xf numFmtId="3" fontId="23" fillId="0" borderId="0" xfId="46" applyNumberFormat="1" applyFont="1"/>
    <xf numFmtId="0" fontId="3" fillId="0" borderId="38" xfId="62" applyFont="1" applyBorder="1" applyAlignment="1">
      <alignment horizontal="center" vertical="center" wrapText="1"/>
    </xf>
    <xf numFmtId="0" fontId="45" fillId="0" borderId="0" xfId="46" applyFont="1"/>
    <xf numFmtId="0" fontId="11" fillId="0" borderId="0" xfId="46" applyFont="1"/>
    <xf numFmtId="3" fontId="6" fillId="0" borderId="38" xfId="46" applyNumberFormat="1" applyFont="1" applyBorder="1" applyAlignment="1">
      <alignment vertical="center"/>
    </xf>
    <xf numFmtId="0" fontId="6" fillId="0" borderId="147" xfId="46" applyFont="1" applyBorder="1" applyAlignment="1">
      <alignment horizontal="center" vertical="center" wrapText="1"/>
    </xf>
    <xf numFmtId="0" fontId="11" fillId="0" borderId="0" xfId="61" applyFont="1"/>
    <xf numFmtId="3" fontId="3" fillId="2" borderId="25" xfId="62" applyNumberFormat="1" applyFont="1" applyFill="1" applyBorder="1" applyAlignment="1">
      <alignment vertical="center" wrapText="1"/>
    </xf>
    <xf numFmtId="3" fontId="3" fillId="2" borderId="162" xfId="62" applyNumberFormat="1" applyFont="1" applyFill="1" applyBorder="1" applyAlignment="1">
      <alignment vertical="center" wrapText="1"/>
    </xf>
    <xf numFmtId="3" fontId="3" fillId="0" borderId="38" xfId="62" applyNumberFormat="1" applyFont="1" applyBorder="1" applyAlignment="1">
      <alignment vertical="center" wrapText="1"/>
    </xf>
    <xf numFmtId="167" fontId="8" fillId="0" borderId="122" xfId="9" applyNumberFormat="1" applyFont="1" applyFill="1" applyBorder="1" applyAlignment="1">
      <alignment horizontal="right" wrapText="1"/>
    </xf>
    <xf numFmtId="3" fontId="8" fillId="0" borderId="122" xfId="41" applyNumberFormat="1" applyFont="1" applyBorder="1" applyAlignment="1">
      <alignment vertical="center" wrapText="1"/>
    </xf>
    <xf numFmtId="3" fontId="8" fillId="0" borderId="122" xfId="41" applyNumberFormat="1" applyFont="1" applyFill="1" applyBorder="1" applyAlignment="1">
      <alignment vertical="center" wrapText="1"/>
    </xf>
    <xf numFmtId="3" fontId="8" fillId="0" borderId="122" xfId="41" applyNumberFormat="1" applyFont="1" applyFill="1" applyBorder="1" applyAlignment="1">
      <alignment horizontal="right" vertical="center" wrapText="1"/>
    </xf>
    <xf numFmtId="38" fontId="6" fillId="2" borderId="163" xfId="40" applyNumberFormat="1" applyFont="1" applyFill="1" applyBorder="1" applyAlignment="1">
      <alignment horizontal="center" vertical="center"/>
    </xf>
    <xf numFmtId="38" fontId="6" fillId="2" borderId="122" xfId="40" applyNumberFormat="1" applyFont="1" applyFill="1" applyBorder="1" applyAlignment="1">
      <alignment horizontal="center" vertical="center"/>
    </xf>
    <xf numFmtId="38" fontId="6" fillId="2" borderId="122" xfId="40" applyNumberFormat="1" applyFont="1" applyFill="1" applyBorder="1" applyAlignment="1">
      <alignment horizontal="center" vertical="center" wrapText="1"/>
    </xf>
    <xf numFmtId="3" fontId="6" fillId="0" borderId="30" xfId="40" applyNumberFormat="1" applyFont="1" applyBorder="1" applyAlignment="1">
      <alignment horizontal="right" vertical="center"/>
    </xf>
    <xf numFmtId="3" fontId="6" fillId="0" borderId="6" xfId="40" applyNumberFormat="1" applyFont="1" applyBorder="1" applyAlignment="1">
      <alignment horizontal="right" vertical="center"/>
    </xf>
    <xf numFmtId="3" fontId="6" fillId="0" borderId="122" xfId="40" applyNumberFormat="1" applyFont="1" applyBorder="1" applyAlignment="1">
      <alignment horizontal="right" vertical="center"/>
    </xf>
    <xf numFmtId="3" fontId="10" fillId="0" borderId="6" xfId="40" applyNumberFormat="1" applyFont="1" applyBorder="1" applyAlignment="1">
      <alignment horizontal="right" vertical="center"/>
    </xf>
    <xf numFmtId="38" fontId="6" fillId="10" borderId="166" xfId="40" applyNumberFormat="1" applyFont="1" applyFill="1" applyBorder="1" applyAlignment="1">
      <alignment vertical="center"/>
    </xf>
    <xf numFmtId="3" fontId="73" fillId="0" borderId="122" xfId="40" applyNumberFormat="1" applyFont="1" applyBorder="1" applyAlignment="1">
      <alignment horizontal="right" vertical="center"/>
    </xf>
    <xf numFmtId="3" fontId="6" fillId="0" borderId="167" xfId="40" applyNumberFormat="1" applyFont="1" applyBorder="1" applyAlignment="1">
      <alignment horizontal="right" vertical="center"/>
    </xf>
    <xf numFmtId="3" fontId="73" fillId="0" borderId="167" xfId="40" applyNumberFormat="1" applyFont="1" applyBorder="1" applyAlignment="1">
      <alignment horizontal="right" vertical="center"/>
    </xf>
    <xf numFmtId="3" fontId="6" fillId="2" borderId="167" xfId="40" applyNumberFormat="1" applyFont="1" applyFill="1" applyBorder="1" applyAlignment="1">
      <alignment horizontal="right" vertical="center"/>
    </xf>
    <xf numFmtId="3" fontId="10" fillId="2" borderId="6" xfId="40" applyNumberFormat="1" applyFont="1" applyFill="1" applyBorder="1" applyAlignment="1">
      <alignment horizontal="right" vertical="center"/>
    </xf>
    <xf numFmtId="3" fontId="6" fillId="2" borderId="72" xfId="40" applyNumberFormat="1" applyFont="1" applyFill="1" applyBorder="1" applyAlignment="1">
      <alignment horizontal="right" vertical="center"/>
    </xf>
    <xf numFmtId="3" fontId="6" fillId="2" borderId="25" xfId="40" applyNumberFormat="1" applyFont="1" applyFill="1" applyBorder="1" applyAlignment="1">
      <alignment horizontal="right" vertical="center"/>
    </xf>
    <xf numFmtId="3" fontId="10" fillId="2" borderId="25" xfId="40" applyNumberFormat="1" applyFont="1" applyFill="1" applyBorder="1" applyAlignment="1">
      <alignment horizontal="right" vertical="center"/>
    </xf>
    <xf numFmtId="3" fontId="6" fillId="2" borderId="73" xfId="40" applyNumberFormat="1" applyFont="1" applyFill="1" applyBorder="1" applyAlignment="1">
      <alignment horizontal="right" vertical="center"/>
    </xf>
    <xf numFmtId="3" fontId="10" fillId="2" borderId="167" xfId="40" applyNumberFormat="1" applyFont="1" applyFill="1" applyBorder="1" applyAlignment="1">
      <alignment horizontal="right" vertical="center"/>
    </xf>
    <xf numFmtId="3" fontId="10" fillId="2" borderId="73" xfId="40" applyNumberFormat="1" applyFont="1" applyFill="1" applyBorder="1" applyAlignment="1">
      <alignment horizontal="right" vertical="center"/>
    </xf>
    <xf numFmtId="3" fontId="10" fillId="2" borderId="72" xfId="40" applyNumberFormat="1" applyFont="1" applyFill="1" applyBorder="1" applyAlignment="1">
      <alignment horizontal="right" vertical="center"/>
    </xf>
    <xf numFmtId="3" fontId="6" fillId="0" borderId="170" xfId="40" applyNumberFormat="1" applyFont="1" applyBorder="1" applyAlignment="1">
      <alignment horizontal="right" vertical="center"/>
    </xf>
    <xf numFmtId="3" fontId="10" fillId="2" borderId="66" xfId="40" applyNumberFormat="1" applyFont="1" applyFill="1" applyBorder="1" applyAlignment="1">
      <alignment horizontal="right" vertical="center"/>
    </xf>
    <xf numFmtId="3" fontId="10" fillId="2" borderId="122" xfId="40" applyNumberFormat="1" applyFont="1" applyFill="1" applyBorder="1" applyAlignment="1">
      <alignment horizontal="right" vertical="center"/>
    </xf>
    <xf numFmtId="3" fontId="10" fillId="2" borderId="62" xfId="40" applyNumberFormat="1" applyFont="1" applyFill="1" applyBorder="1" applyAlignment="1">
      <alignment horizontal="right" vertical="center"/>
    </xf>
    <xf numFmtId="3" fontId="10" fillId="2" borderId="61" xfId="40" applyNumberFormat="1" applyFont="1" applyFill="1" applyBorder="1" applyAlignment="1">
      <alignment horizontal="right" vertical="center"/>
    </xf>
    <xf numFmtId="0" fontId="98" fillId="0" borderId="122" xfId="47" applyFont="1" applyBorder="1"/>
    <xf numFmtId="0" fontId="7" fillId="0" borderId="122" xfId="64" applyFont="1" applyBorder="1" applyAlignment="1">
      <alignment horizontal="left" vertical="center" wrapText="1"/>
    </xf>
    <xf numFmtId="0" fontId="8" fillId="0" borderId="122" xfId="47" applyFont="1" applyBorder="1"/>
    <xf numFmtId="0" fontId="8" fillId="8" borderId="122" xfId="47" applyFont="1" applyFill="1" applyBorder="1"/>
    <xf numFmtId="167" fontId="8" fillId="0" borderId="122" xfId="9" applyNumberFormat="1" applyFont="1" applyFill="1" applyBorder="1"/>
    <xf numFmtId="0" fontId="8" fillId="0" borderId="122" xfId="47" applyFont="1" applyBorder="1" applyAlignment="1">
      <alignment horizontal="center" vertical="center"/>
    </xf>
    <xf numFmtId="0" fontId="6" fillId="0" borderId="122" xfId="0" applyFont="1" applyBorder="1" applyAlignment="1">
      <alignment horizontal="justify"/>
    </xf>
    <xf numFmtId="3" fontId="8" fillId="0" borderId="122" xfId="47" applyNumberFormat="1" applyFont="1" applyBorder="1"/>
    <xf numFmtId="3" fontId="8" fillId="8" borderId="122" xfId="47" applyNumberFormat="1" applyFont="1" applyFill="1" applyBorder="1"/>
    <xf numFmtId="3" fontId="8" fillId="0" borderId="122" xfId="9" applyNumberFormat="1" applyFont="1" applyFill="1" applyBorder="1"/>
    <xf numFmtId="0" fontId="3" fillId="0" borderId="122" xfId="0" applyFont="1" applyBorder="1" applyAlignment="1">
      <alignment horizontal="justify" vertical="center"/>
    </xf>
    <xf numFmtId="3" fontId="41" fillId="0" borderId="122" xfId="47" applyNumberFormat="1" applyFont="1" applyBorder="1"/>
    <xf numFmtId="3" fontId="41" fillId="8" borderId="122" xfId="47" applyNumberFormat="1" applyFont="1" applyFill="1" applyBorder="1"/>
    <xf numFmtId="3" fontId="41" fillId="0" borderId="122" xfId="9" applyNumberFormat="1" applyFont="1" applyFill="1" applyBorder="1"/>
    <xf numFmtId="0" fontId="7" fillId="0" borderId="122" xfId="47" applyFont="1" applyBorder="1" applyAlignment="1">
      <alignment horizontal="center" vertical="center"/>
    </xf>
    <xf numFmtId="0" fontId="99" fillId="8" borderId="122" xfId="47" applyFont="1" applyFill="1" applyBorder="1"/>
    <xf numFmtId="0" fontId="7" fillId="2" borderId="122" xfId="60" applyFont="1" applyFill="1" applyBorder="1" applyAlignment="1">
      <alignment horizontal="center" vertical="center" wrapText="1"/>
    </xf>
    <xf numFmtId="3" fontId="8" fillId="0" borderId="90" xfId="9" applyNumberFormat="1" applyFont="1" applyFill="1" applyBorder="1" applyAlignment="1">
      <alignment vertical="center"/>
    </xf>
    <xf numFmtId="3" fontId="8" fillId="0" borderId="145" xfId="9" applyNumberFormat="1" applyFont="1" applyFill="1" applyBorder="1" applyAlignment="1">
      <alignment vertical="center"/>
    </xf>
    <xf numFmtId="3" fontId="8" fillId="0" borderId="20" xfId="9" applyNumberFormat="1" applyFont="1" applyFill="1" applyBorder="1" applyAlignment="1">
      <alignment vertical="center"/>
    </xf>
    <xf numFmtId="3" fontId="25" fillId="0" borderId="42" xfId="0" applyNumberFormat="1" applyFont="1" applyBorder="1"/>
    <xf numFmtId="3" fontId="25" fillId="0" borderId="122" xfId="0" applyNumberFormat="1" applyFont="1" applyFill="1" applyBorder="1"/>
    <xf numFmtId="0" fontId="14" fillId="0" borderId="42" xfId="41" applyFont="1" applyBorder="1" applyAlignment="1">
      <alignment horizontal="right" vertical="center"/>
    </xf>
    <xf numFmtId="3" fontId="8" fillId="0" borderId="122" xfId="36" applyNumberFormat="1" applyFont="1" applyBorder="1"/>
    <xf numFmtId="3" fontId="8" fillId="0" borderId="122" xfId="36" applyNumberFormat="1" applyFont="1" applyFill="1" applyBorder="1"/>
    <xf numFmtId="0" fontId="7" fillId="8" borderId="122" xfId="0" applyFont="1" applyFill="1" applyBorder="1" applyAlignment="1">
      <alignment horizontal="justify" vertical="center"/>
    </xf>
    <xf numFmtId="3" fontId="8" fillId="8" borderId="122" xfId="47" applyNumberFormat="1" applyFont="1" applyFill="1" applyBorder="1" applyAlignment="1">
      <alignment vertical="center"/>
    </xf>
    <xf numFmtId="3" fontId="22" fillId="8" borderId="122" xfId="47" applyNumberFormat="1" applyFont="1" applyFill="1" applyBorder="1" applyAlignment="1">
      <alignment vertical="center"/>
    </xf>
    <xf numFmtId="0" fontId="6" fillId="0" borderId="42" xfId="41" applyFont="1" applyBorder="1" applyAlignment="1">
      <alignment horizontal="left" vertical="center" wrapText="1"/>
    </xf>
    <xf numFmtId="0" fontId="14" fillId="0" borderId="42" xfId="41" applyFont="1" applyBorder="1" applyAlignment="1">
      <alignment horizontal="right" vertical="center" wrapText="1"/>
    </xf>
    <xf numFmtId="3" fontId="6" fillId="0" borderId="30" xfId="40" applyNumberFormat="1" applyFont="1" applyFill="1" applyBorder="1" applyAlignment="1">
      <alignment horizontal="right" vertical="center"/>
    </xf>
    <xf numFmtId="3" fontId="6" fillId="0" borderId="6" xfId="40" applyNumberFormat="1" applyFont="1" applyFill="1" applyBorder="1" applyAlignment="1">
      <alignment horizontal="right" vertical="center"/>
    </xf>
    <xf numFmtId="3" fontId="6" fillId="0" borderId="122" xfId="40" applyNumberFormat="1" applyFont="1" applyFill="1" applyBorder="1" applyAlignment="1">
      <alignment horizontal="right" vertical="center"/>
    </xf>
    <xf numFmtId="3" fontId="10" fillId="0" borderId="6" xfId="40" applyNumberFormat="1" applyFont="1" applyFill="1" applyBorder="1" applyAlignment="1">
      <alignment horizontal="right" vertical="center"/>
    </xf>
    <xf numFmtId="3" fontId="6" fillId="0" borderId="167" xfId="40" applyNumberFormat="1" applyFont="1" applyFill="1" applyBorder="1" applyAlignment="1">
      <alignment horizontal="right" vertical="center"/>
    </xf>
    <xf numFmtId="3" fontId="2" fillId="0" borderId="0" xfId="42" applyNumberFormat="1" applyFill="1" applyAlignment="1">
      <alignment vertical="center" wrapText="1"/>
    </xf>
    <xf numFmtId="3" fontId="6" fillId="0" borderId="89" xfId="46" applyNumberFormat="1" applyFont="1" applyBorder="1" applyAlignment="1">
      <alignment vertical="center"/>
    </xf>
    <xf numFmtId="3" fontId="6" fillId="0" borderId="147" xfId="46" applyNumberFormat="1" applyFont="1" applyBorder="1" applyAlignment="1">
      <alignment vertical="center"/>
    </xf>
    <xf numFmtId="3" fontId="6" fillId="0" borderId="160" xfId="46" applyNumberFormat="1" applyFont="1" applyBorder="1" applyAlignment="1">
      <alignment vertical="center"/>
    </xf>
    <xf numFmtId="0" fontId="3" fillId="0" borderId="0" xfId="46" applyFont="1" applyFill="1" applyBorder="1" applyAlignment="1">
      <alignment horizontal="left" vertical="center" wrapText="1"/>
    </xf>
    <xf numFmtId="0" fontId="3" fillId="0" borderId="0" xfId="46" applyFont="1" applyFill="1" applyBorder="1" applyAlignment="1">
      <alignment horizontal="center" vertical="center"/>
    </xf>
    <xf numFmtId="3" fontId="3" fillId="0" borderId="0" xfId="46" applyNumberFormat="1" applyFont="1" applyFill="1" applyBorder="1" applyAlignment="1">
      <alignment horizontal="right" vertical="center"/>
    </xf>
    <xf numFmtId="0" fontId="75" fillId="8" borderId="89" xfId="55" applyFont="1" applyFill="1" applyBorder="1" applyAlignment="1">
      <alignment horizontal="center" vertical="center" wrapText="1"/>
    </xf>
    <xf numFmtId="0" fontId="75" fillId="8" borderId="94" xfId="55" applyFont="1" applyFill="1" applyBorder="1" applyAlignment="1">
      <alignment horizontal="center" vertical="center" wrapText="1"/>
    </xf>
    <xf numFmtId="0" fontId="3" fillId="8" borderId="90" xfId="2" applyFont="1" applyFill="1" applyBorder="1" applyAlignment="1">
      <alignment horizontal="center" vertical="center" wrapText="1"/>
    </xf>
    <xf numFmtId="0" fontId="75" fillId="8" borderId="91" xfId="55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7" fillId="2" borderId="5" xfId="6" applyFont="1" applyFill="1" applyBorder="1" applyAlignment="1">
      <alignment horizontal="center" vertical="center"/>
    </xf>
    <xf numFmtId="0" fontId="7" fillId="2" borderId="4" xfId="6" applyFont="1" applyFill="1" applyBorder="1" applyAlignment="1">
      <alignment horizontal="center" vertical="center"/>
    </xf>
    <xf numFmtId="0" fontId="7" fillId="2" borderId="4" xfId="7" applyFont="1" applyFill="1" applyBorder="1" applyAlignment="1">
      <alignment horizontal="center"/>
    </xf>
    <xf numFmtId="0" fontId="17" fillId="2" borderId="4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3" fontId="3" fillId="2" borderId="4" xfId="3" applyNumberFormat="1" applyFont="1" applyFill="1" applyBorder="1" applyAlignment="1">
      <alignment horizontal="center" vertical="center" wrapText="1"/>
    </xf>
    <xf numFmtId="3" fontId="3" fillId="2" borderId="12" xfId="3" applyNumberFormat="1" applyFont="1" applyFill="1" applyBorder="1" applyAlignment="1">
      <alignment horizontal="center" vertical="center" wrapText="1"/>
    </xf>
    <xf numFmtId="3" fontId="3" fillId="2" borderId="5" xfId="3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3" fontId="4" fillId="0" borderId="0" xfId="0" applyNumberFormat="1" applyFont="1" applyAlignment="1">
      <alignment vertical="center"/>
    </xf>
    <xf numFmtId="3" fontId="23" fillId="2" borderId="23" xfId="3" applyNumberFormat="1" applyFont="1" applyFill="1" applyBorder="1" applyAlignment="1">
      <alignment horizontal="center" vertical="center" wrapText="1"/>
    </xf>
    <xf numFmtId="3" fontId="23" fillId="2" borderId="9" xfId="3" applyNumberFormat="1" applyFont="1" applyFill="1" applyBorder="1" applyAlignment="1">
      <alignment horizontal="center" vertical="center" wrapText="1"/>
    </xf>
    <xf numFmtId="3" fontId="23" fillId="8" borderId="23" xfId="3" applyNumberFormat="1" applyFont="1" applyFill="1" applyBorder="1" applyAlignment="1">
      <alignment horizontal="center" vertical="center"/>
    </xf>
    <xf numFmtId="3" fontId="23" fillId="8" borderId="9" xfId="3" applyNumberFormat="1" applyFont="1" applyFill="1" applyBorder="1" applyAlignment="1">
      <alignment horizontal="center" vertical="center"/>
    </xf>
    <xf numFmtId="3" fontId="23" fillId="2" borderId="23" xfId="3" applyNumberFormat="1" applyFont="1" applyFill="1" applyBorder="1" applyAlignment="1">
      <alignment horizontal="center" vertical="center" textRotation="90" wrapText="1"/>
    </xf>
    <xf numFmtId="3" fontId="23" fillId="2" borderId="9" xfId="3" applyNumberFormat="1" applyFont="1" applyFill="1" applyBorder="1" applyAlignment="1">
      <alignment horizontal="center" vertical="center" textRotation="90" wrapText="1"/>
    </xf>
    <xf numFmtId="3" fontId="4" fillId="0" borderId="0" xfId="0" applyNumberFormat="1" applyFont="1" applyAlignment="1">
      <alignment horizontal="center" vertical="center"/>
    </xf>
    <xf numFmtId="3" fontId="31" fillId="0" borderId="0" xfId="0" applyNumberFormat="1" applyFont="1" applyAlignment="1">
      <alignment horizontal="center" vertical="center"/>
    </xf>
    <xf numFmtId="3" fontId="23" fillId="2" borderId="10" xfId="3" applyNumberFormat="1" applyFont="1" applyFill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17" fillId="2" borderId="42" xfId="0" applyFont="1" applyFill="1" applyBorder="1" applyAlignment="1">
      <alignment wrapText="1"/>
    </xf>
    <xf numFmtId="0" fontId="42" fillId="2" borderId="42" xfId="0" applyFont="1" applyFill="1" applyBorder="1" applyAlignment="1">
      <alignment wrapText="1"/>
    </xf>
    <xf numFmtId="0" fontId="43" fillId="2" borderId="42" xfId="0" applyFont="1" applyFill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 wrapText="1"/>
    </xf>
    <xf numFmtId="0" fontId="43" fillId="2" borderId="42" xfId="0" applyFont="1" applyFill="1" applyBorder="1" applyAlignment="1">
      <alignment horizontal="center" vertical="center"/>
    </xf>
    <xf numFmtId="0" fontId="0" fillId="0" borderId="42" xfId="0" applyBorder="1"/>
    <xf numFmtId="0" fontId="7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7" fillId="2" borderId="4" xfId="3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20" fillId="2" borderId="4" xfId="3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wrapText="1"/>
    </xf>
    <xf numFmtId="0" fontId="8" fillId="2" borderId="42" xfId="36" applyFill="1" applyBorder="1" applyAlignment="1">
      <alignment horizontal="center" vertical="center"/>
    </xf>
    <xf numFmtId="3" fontId="51" fillId="9" borderId="49" xfId="36" applyNumberFormat="1" applyFont="1" applyFill="1" applyBorder="1" applyAlignment="1">
      <alignment horizontal="center" vertical="center" wrapText="1"/>
    </xf>
    <xf numFmtId="3" fontId="51" fillId="9" borderId="7" xfId="36" applyNumberFormat="1" applyFont="1" applyFill="1" applyBorder="1" applyAlignment="1">
      <alignment horizontal="center" vertical="center" wrapText="1"/>
    </xf>
    <xf numFmtId="3" fontId="51" fillId="9" borderId="6" xfId="36" applyNumberFormat="1" applyFont="1" applyFill="1" applyBorder="1" applyAlignment="1">
      <alignment horizontal="center" vertical="center" wrapText="1"/>
    </xf>
    <xf numFmtId="3" fontId="51" fillId="9" borderId="42" xfId="36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3" fontId="49" fillId="9" borderId="50" xfId="36" applyNumberFormat="1" applyFont="1" applyFill="1" applyBorder="1" applyAlignment="1">
      <alignment horizontal="center" vertical="center" wrapText="1"/>
    </xf>
    <xf numFmtId="3" fontId="49" fillId="9" borderId="54" xfId="36" applyNumberFormat="1" applyFont="1" applyFill="1" applyBorder="1" applyAlignment="1">
      <alignment horizontal="center" vertical="center" wrapText="1"/>
    </xf>
    <xf numFmtId="3" fontId="49" fillId="9" borderId="30" xfId="36" applyNumberFormat="1" applyFont="1" applyFill="1" applyBorder="1" applyAlignment="1">
      <alignment horizontal="center" vertical="center" wrapText="1"/>
    </xf>
    <xf numFmtId="3" fontId="51" fillId="9" borderId="42" xfId="36" applyNumberFormat="1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52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3" fontId="51" fillId="9" borderId="53" xfId="36" applyNumberFormat="1" applyFont="1" applyFill="1" applyBorder="1" applyAlignment="1">
      <alignment horizontal="center" vertical="center" wrapText="1"/>
    </xf>
    <xf numFmtId="3" fontId="51" fillId="9" borderId="29" xfId="36" applyNumberFormat="1" applyFont="1" applyFill="1" applyBorder="1" applyAlignment="1">
      <alignment horizontal="center" vertical="center" wrapText="1"/>
    </xf>
    <xf numFmtId="3" fontId="51" fillId="9" borderId="82" xfId="36" applyNumberFormat="1" applyFont="1" applyFill="1" applyBorder="1" applyAlignment="1">
      <alignment horizontal="center" vertical="center" wrapText="1"/>
    </xf>
    <xf numFmtId="0" fontId="0" fillId="0" borderId="82" xfId="0" applyBorder="1" applyAlignment="1">
      <alignment horizontal="center" vertical="center" wrapText="1"/>
    </xf>
    <xf numFmtId="3" fontId="49" fillId="9" borderId="51" xfId="36" applyNumberFormat="1" applyFont="1" applyFill="1" applyBorder="1" applyAlignment="1">
      <alignment horizontal="center" vertical="center" wrapText="1"/>
    </xf>
    <xf numFmtId="3" fontId="49" fillId="9" borderId="0" xfId="36" applyNumberFormat="1" applyFont="1" applyFill="1" applyAlignment="1">
      <alignment horizontal="center" vertical="center" wrapText="1"/>
    </xf>
    <xf numFmtId="3" fontId="49" fillId="9" borderId="39" xfId="36" applyNumberFormat="1" applyFont="1" applyFill="1" applyBorder="1" applyAlignment="1">
      <alignment horizontal="center" vertical="center" wrapText="1"/>
    </xf>
    <xf numFmtId="3" fontId="51" fillId="9" borderId="56" xfId="36" applyNumberFormat="1" applyFont="1" applyFill="1" applyBorder="1" applyAlignment="1">
      <alignment horizontal="center" vertical="center" wrapText="1"/>
    </xf>
    <xf numFmtId="3" fontId="51" fillId="9" borderId="38" xfId="36" applyNumberFormat="1" applyFont="1" applyFill="1" applyBorder="1" applyAlignment="1">
      <alignment horizontal="center" vertical="center" wrapText="1"/>
    </xf>
    <xf numFmtId="3" fontId="51" fillId="9" borderId="20" xfId="36" applyNumberFormat="1" applyFont="1" applyFill="1" applyBorder="1" applyAlignment="1">
      <alignment horizontal="center" vertical="center" wrapText="1"/>
    </xf>
    <xf numFmtId="0" fontId="8" fillId="2" borderId="42" xfId="36" applyFill="1" applyBorder="1" applyAlignment="1">
      <alignment horizontal="center" vertical="center" wrapText="1"/>
    </xf>
    <xf numFmtId="0" fontId="0" fillId="2" borderId="82" xfId="0" applyFill="1" applyBorder="1" applyAlignment="1">
      <alignment horizontal="center" vertical="center" wrapText="1"/>
    </xf>
    <xf numFmtId="0" fontId="0" fillId="0" borderId="24" xfId="0" applyBorder="1"/>
    <xf numFmtId="0" fontId="7" fillId="2" borderId="50" xfId="36" applyFont="1" applyFill="1" applyBorder="1" applyAlignment="1">
      <alignment horizontal="center" vertical="center" wrapText="1"/>
    </xf>
    <xf numFmtId="0" fontId="7" fillId="2" borderId="57" xfId="36" applyFont="1" applyFill="1" applyBorder="1" applyAlignment="1">
      <alignment horizontal="center" vertical="center" wrapText="1"/>
    </xf>
    <xf numFmtId="0" fontId="7" fillId="2" borderId="58" xfId="36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8" borderId="85" xfId="0" applyFill="1" applyBorder="1" applyAlignment="1">
      <alignment horizontal="center"/>
    </xf>
    <xf numFmtId="0" fontId="0" fillId="0" borderId="81" xfId="0" applyBorder="1" applyAlignment="1">
      <alignment horizontal="center"/>
    </xf>
    <xf numFmtId="0" fontId="0" fillId="0" borderId="55" xfId="0" applyBorder="1" applyAlignment="1">
      <alignment horizontal="center"/>
    </xf>
    <xf numFmtId="0" fontId="29" fillId="2" borderId="49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7" fillId="2" borderId="49" xfId="0" applyFont="1" applyFill="1" applyBorder="1" applyAlignment="1">
      <alignment horizontal="center" vertical="center" wrapText="1"/>
    </xf>
    <xf numFmtId="1" fontId="7" fillId="0" borderId="42" xfId="38" applyNumberFormat="1" applyFont="1" applyBorder="1" applyAlignment="1">
      <alignment horizontal="left" vertical="center"/>
    </xf>
    <xf numFmtId="0" fontId="29" fillId="2" borderId="42" xfId="0" applyFont="1" applyFill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/>
    </xf>
    <xf numFmtId="0" fontId="3" fillId="2" borderId="42" xfId="36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3" fillId="2" borderId="49" xfId="39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6" xfId="0" applyBorder="1"/>
    <xf numFmtId="0" fontId="57" fillId="2" borderId="59" xfId="39" applyFont="1" applyFill="1" applyBorder="1" applyAlignment="1">
      <alignment horizontal="center" vertical="center"/>
    </xf>
    <xf numFmtId="0" fontId="58" fillId="0" borderId="59" xfId="0" applyFont="1" applyBorder="1" applyAlignment="1">
      <alignment vertical="center"/>
    </xf>
    <xf numFmtId="0" fontId="58" fillId="0" borderId="60" xfId="0" applyFont="1" applyBorder="1"/>
    <xf numFmtId="0" fontId="58" fillId="0" borderId="39" xfId="0" applyFont="1" applyBorder="1" applyAlignment="1">
      <alignment vertical="center"/>
    </xf>
    <xf numFmtId="0" fontId="58" fillId="0" borderId="30" xfId="0" applyFont="1" applyBorder="1"/>
    <xf numFmtId="0" fontId="57" fillId="2" borderId="56" xfId="39" applyFont="1" applyFill="1" applyBorder="1" applyAlignment="1">
      <alignment horizontal="center"/>
    </xf>
    <xf numFmtId="0" fontId="58" fillId="0" borderId="59" xfId="0" applyFont="1" applyBorder="1" applyAlignment="1">
      <alignment horizontal="center"/>
    </xf>
    <xf numFmtId="0" fontId="58" fillId="0" borderId="60" xfId="0" applyFont="1" applyBorder="1" applyAlignment="1">
      <alignment horizontal="center"/>
    </xf>
    <xf numFmtId="0" fontId="14" fillId="2" borderId="56" xfId="39" applyFont="1" applyFill="1" applyBorder="1" applyAlignment="1">
      <alignment horizontal="center" vertical="center" wrapText="1"/>
    </xf>
    <xf numFmtId="0" fontId="24" fillId="0" borderId="59" xfId="0" applyFont="1" applyBorder="1" applyAlignment="1">
      <alignment horizontal="center" vertical="center" wrapText="1"/>
    </xf>
    <xf numFmtId="0" fontId="0" fillId="0" borderId="60" xfId="0" applyBorder="1" applyAlignment="1">
      <alignment wrapText="1"/>
    </xf>
    <xf numFmtId="0" fontId="24" fillId="0" borderId="20" xfId="0" applyFont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 wrapText="1"/>
    </xf>
    <xf numFmtId="0" fontId="0" fillId="0" borderId="30" xfId="0" applyBorder="1" applyAlignment="1">
      <alignment wrapText="1"/>
    </xf>
    <xf numFmtId="0" fontId="23" fillId="2" borderId="47" xfId="39" applyFont="1" applyFill="1" applyBorder="1" applyAlignment="1">
      <alignment horizontal="center" wrapText="1"/>
    </xf>
    <xf numFmtId="0" fontId="23" fillId="2" borderId="52" xfId="39" applyFont="1" applyFill="1" applyBorder="1" applyAlignment="1">
      <alignment horizontal="center" wrapText="1"/>
    </xf>
    <xf numFmtId="0" fontId="23" fillId="2" borderId="48" xfId="39" applyFont="1" applyFill="1" applyBorder="1" applyAlignment="1">
      <alignment horizontal="center" wrapText="1"/>
    </xf>
    <xf numFmtId="0" fontId="23" fillId="2" borderId="47" xfId="39" applyFont="1" applyFill="1" applyBorder="1" applyAlignment="1">
      <alignment horizontal="center" vertical="center" wrapText="1"/>
    </xf>
    <xf numFmtId="0" fontId="23" fillId="2" borderId="52" xfId="39" applyFont="1" applyFill="1" applyBorder="1" applyAlignment="1">
      <alignment horizontal="center" vertical="center" wrapText="1"/>
    </xf>
    <xf numFmtId="0" fontId="23" fillId="2" borderId="48" xfId="39" applyFont="1" applyFill="1" applyBorder="1" applyAlignment="1">
      <alignment horizontal="center" vertical="center" wrapText="1"/>
    </xf>
    <xf numFmtId="0" fontId="3" fillId="2" borderId="47" xfId="39" applyFont="1" applyFill="1" applyBorder="1" applyAlignment="1">
      <alignment horizontal="center" vertical="center"/>
    </xf>
    <xf numFmtId="0" fontId="3" fillId="2" borderId="52" xfId="39" applyFont="1" applyFill="1" applyBorder="1" applyAlignment="1">
      <alignment horizontal="center" vertical="center"/>
    </xf>
    <xf numFmtId="0" fontId="24" fillId="0" borderId="48" xfId="0" applyFont="1" applyBorder="1" applyAlignment="1">
      <alignment horizontal="center" vertical="center"/>
    </xf>
    <xf numFmtId="38" fontId="6" fillId="10" borderId="75" xfId="40" applyNumberFormat="1" applyFont="1" applyFill="1" applyBorder="1" applyAlignment="1">
      <alignment horizontal="center" vertical="center"/>
    </xf>
    <xf numFmtId="38" fontId="6" fillId="10" borderId="74" xfId="40" applyNumberFormat="1" applyFont="1" applyFill="1" applyBorder="1" applyAlignment="1">
      <alignment horizontal="center" vertical="center"/>
    </xf>
    <xf numFmtId="38" fontId="6" fillId="10" borderId="168" xfId="40" applyNumberFormat="1" applyFont="1" applyFill="1" applyBorder="1" applyAlignment="1">
      <alignment horizontal="center" vertical="center"/>
    </xf>
    <xf numFmtId="38" fontId="6" fillId="10" borderId="67" xfId="40" applyNumberFormat="1" applyFont="1" applyFill="1" applyBorder="1" applyAlignment="1">
      <alignment vertical="center" wrapText="1"/>
    </xf>
    <xf numFmtId="0" fontId="6" fillId="0" borderId="67" xfId="0" applyFont="1" applyBorder="1"/>
    <xf numFmtId="38" fontId="10" fillId="2" borderId="164" xfId="40" applyNumberFormat="1" applyFont="1" applyFill="1" applyBorder="1" applyAlignment="1">
      <alignment horizontal="center" vertical="center" wrapText="1"/>
    </xf>
    <xf numFmtId="38" fontId="10" fillId="2" borderId="39" xfId="40" applyNumberFormat="1" applyFont="1" applyFill="1" applyBorder="1" applyAlignment="1">
      <alignment horizontal="center" vertical="center" wrapText="1"/>
    </xf>
    <xf numFmtId="38" fontId="6" fillId="2" borderId="165" xfId="40" applyNumberFormat="1" applyFont="1" applyFill="1" applyBorder="1" applyAlignment="1">
      <alignment horizontal="center" vertical="center" wrapText="1"/>
    </xf>
    <xf numFmtId="38" fontId="6" fillId="2" borderId="6" xfId="40" applyNumberFormat="1" applyFont="1" applyFill="1" applyBorder="1" applyAlignment="1">
      <alignment horizontal="center" vertical="center" wrapText="1"/>
    </xf>
    <xf numFmtId="38" fontId="10" fillId="2" borderId="65" xfId="40" applyNumberFormat="1" applyFont="1" applyFill="1" applyBorder="1" applyAlignment="1">
      <alignment horizontal="center" vertical="center" wrapText="1"/>
    </xf>
    <xf numFmtId="38" fontId="10" fillId="2" borderId="78" xfId="40" applyNumberFormat="1" applyFont="1" applyFill="1" applyBorder="1" applyAlignment="1">
      <alignment horizontal="center" vertical="center" wrapText="1"/>
    </xf>
    <xf numFmtId="38" fontId="10" fillId="2" borderId="64" xfId="40" applyNumberFormat="1" applyFont="1" applyFill="1" applyBorder="1" applyAlignment="1">
      <alignment horizontal="center" vertical="center" wrapText="1"/>
    </xf>
    <xf numFmtId="38" fontId="6" fillId="10" borderId="76" xfId="40" applyNumberFormat="1" applyFont="1" applyFill="1" applyBorder="1" applyAlignment="1">
      <alignment horizontal="center" vertical="center"/>
    </xf>
    <xf numFmtId="38" fontId="6" fillId="10" borderId="70" xfId="40" applyNumberFormat="1" applyFont="1" applyFill="1" applyBorder="1" applyAlignment="1">
      <alignment vertical="center" wrapText="1"/>
    </xf>
    <xf numFmtId="38" fontId="6" fillId="10" borderId="68" xfId="40" applyNumberFormat="1" applyFont="1" applyFill="1" applyBorder="1" applyAlignment="1">
      <alignment horizontal="center" vertical="center"/>
    </xf>
    <xf numFmtId="38" fontId="6" fillId="10" borderId="63" xfId="40" applyNumberFormat="1" applyFont="1" applyFill="1" applyBorder="1" applyAlignment="1">
      <alignment vertical="center" wrapText="1"/>
    </xf>
    <xf numFmtId="38" fontId="6" fillId="10" borderId="166" xfId="40" applyNumberFormat="1" applyFont="1" applyFill="1" applyBorder="1" applyAlignment="1">
      <alignment vertical="center" wrapText="1"/>
    </xf>
    <xf numFmtId="38" fontId="6" fillId="10" borderId="169" xfId="40" applyNumberFormat="1" applyFont="1" applyFill="1" applyBorder="1" applyAlignment="1">
      <alignment vertical="center" wrapText="1"/>
    </xf>
    <xf numFmtId="0" fontId="3" fillId="2" borderId="42" xfId="39" applyFont="1" applyFill="1" applyBorder="1" applyAlignment="1">
      <alignment horizontal="center" vertical="center" wrapText="1"/>
    </xf>
    <xf numFmtId="0" fontId="0" fillId="0" borderId="42" xfId="0" applyBorder="1" applyAlignment="1">
      <alignment vertical="center" wrapText="1"/>
    </xf>
    <xf numFmtId="0" fontId="15" fillId="2" borderId="42" xfId="0" applyFont="1" applyFill="1" applyBorder="1" applyAlignment="1">
      <alignment horizontal="center"/>
    </xf>
    <xf numFmtId="0" fontId="10" fillId="2" borderId="42" xfId="39" applyFont="1" applyFill="1" applyBorder="1" applyAlignment="1">
      <alignment horizontal="center" vertical="center" wrapText="1"/>
    </xf>
    <xf numFmtId="0" fontId="44" fillId="0" borderId="42" xfId="0" applyFont="1" applyBorder="1" applyAlignment="1">
      <alignment vertical="center"/>
    </xf>
    <xf numFmtId="0" fontId="3" fillId="2" borderId="6" xfId="39" applyFont="1" applyFill="1" applyBorder="1" applyAlignment="1">
      <alignment horizontal="center" vertical="center" wrapText="1"/>
    </xf>
    <xf numFmtId="0" fontId="3" fillId="2" borderId="49" xfId="39" applyFont="1" applyFill="1" applyBorder="1" applyAlignment="1">
      <alignment horizontal="center" vertical="center"/>
    </xf>
    <xf numFmtId="0" fontId="3" fillId="2" borderId="6" xfId="39" applyFont="1" applyFill="1" applyBorder="1" applyAlignment="1">
      <alignment horizontal="center" vertical="center"/>
    </xf>
    <xf numFmtId="0" fontId="29" fillId="2" borderId="49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0" fillId="2" borderId="42" xfId="41" applyFont="1" applyFill="1" applyBorder="1" applyAlignment="1">
      <alignment horizontal="center" vertical="center" wrapText="1"/>
    </xf>
    <xf numFmtId="0" fontId="14" fillId="2" borderId="42" xfId="41" applyFont="1" applyFill="1" applyBorder="1" applyAlignment="1">
      <alignment horizontal="center" vertical="center" wrapText="1"/>
    </xf>
    <xf numFmtId="0" fontId="20" fillId="8" borderId="42" xfId="41" applyFont="1" applyFill="1" applyBorder="1" applyAlignment="1">
      <alignment horizontal="center" vertical="center" wrapText="1"/>
    </xf>
    <xf numFmtId="0" fontId="24" fillId="2" borderId="47" xfId="0" applyFont="1" applyFill="1" applyBorder="1" applyAlignment="1">
      <alignment horizontal="center" vertical="center" textRotation="90" wrapText="1"/>
    </xf>
    <xf numFmtId="0" fontId="24" fillId="0" borderId="48" xfId="0" applyFont="1" applyBorder="1" applyAlignment="1">
      <alignment horizontal="center" vertical="center" textRotation="90" wrapText="1"/>
    </xf>
    <xf numFmtId="0" fontId="14" fillId="2" borderId="49" xfId="41" applyFont="1" applyFill="1" applyBorder="1" applyAlignment="1">
      <alignment horizontal="center" vertical="center" wrapText="1"/>
    </xf>
    <xf numFmtId="0" fontId="14" fillId="2" borderId="6" xfId="41" applyFont="1" applyFill="1" applyBorder="1" applyAlignment="1">
      <alignment horizontal="center" vertical="center" wrapText="1"/>
    </xf>
    <xf numFmtId="3" fontId="2" fillId="0" borderId="59" xfId="42" applyNumberFormat="1" applyBorder="1" applyAlignment="1">
      <alignment horizontal="left" vertical="center" wrapText="1"/>
    </xf>
    <xf numFmtId="3" fontId="43" fillId="11" borderId="19" xfId="42" applyNumberFormat="1" applyFont="1" applyFill="1" applyBorder="1" applyAlignment="1">
      <alignment horizontal="center" vertical="center" textRotation="3" wrapText="1"/>
    </xf>
    <xf numFmtId="0" fontId="2" fillId="9" borderId="7" xfId="42" applyFill="1" applyBorder="1" applyAlignment="1">
      <alignment horizontal="center" vertical="center" textRotation="3" wrapText="1"/>
    </xf>
    <xf numFmtId="0" fontId="2" fillId="9" borderId="6" xfId="42" applyFill="1" applyBorder="1" applyAlignment="1">
      <alignment horizontal="center" vertical="center" textRotation="3" wrapText="1"/>
    </xf>
    <xf numFmtId="3" fontId="43" fillId="11" borderId="19" xfId="42" applyNumberFormat="1" applyFont="1" applyFill="1" applyBorder="1" applyAlignment="1">
      <alignment horizontal="center" vertical="center" wrapText="1"/>
    </xf>
    <xf numFmtId="0" fontId="2" fillId="9" borderId="7" xfId="42" applyFill="1" applyBorder="1" applyAlignment="1">
      <alignment horizontal="center" vertical="center" wrapText="1"/>
    </xf>
    <xf numFmtId="0" fontId="2" fillId="9" borderId="6" xfId="42" applyFill="1" applyBorder="1" applyAlignment="1">
      <alignment horizontal="center" vertical="center" wrapText="1"/>
    </xf>
    <xf numFmtId="3" fontId="43" fillId="11" borderId="49" xfId="42" applyNumberFormat="1" applyFont="1" applyFill="1" applyBorder="1" applyAlignment="1">
      <alignment horizontal="center" vertical="center" wrapText="1"/>
    </xf>
    <xf numFmtId="3" fontId="43" fillId="11" borderId="7" xfId="42" applyNumberFormat="1" applyFont="1" applyFill="1" applyBorder="1" applyAlignment="1">
      <alignment horizontal="center" vertical="center" wrapText="1"/>
    </xf>
    <xf numFmtId="3" fontId="43" fillId="11" borderId="6" xfId="42" applyNumberFormat="1" applyFont="1" applyFill="1" applyBorder="1" applyAlignment="1">
      <alignment horizontal="center" vertical="center" wrapText="1"/>
    </xf>
    <xf numFmtId="3" fontId="43" fillId="11" borderId="27" xfId="42" applyNumberFormat="1" applyFont="1" applyFill="1" applyBorder="1" applyAlignment="1">
      <alignment horizontal="center" vertical="center" wrapText="1"/>
    </xf>
    <xf numFmtId="3" fontId="43" fillId="11" borderId="42" xfId="42" applyNumberFormat="1" applyFont="1" applyFill="1" applyBorder="1" applyAlignment="1">
      <alignment horizontal="center" vertical="center" wrapText="1"/>
    </xf>
    <xf numFmtId="0" fontId="2" fillId="9" borderId="42" xfId="42" applyFill="1" applyBorder="1" applyAlignment="1">
      <alignment horizontal="center" wrapText="1"/>
    </xf>
    <xf numFmtId="0" fontId="2" fillId="9" borderId="27" xfId="42" applyFill="1" applyBorder="1" applyAlignment="1">
      <alignment horizontal="center" vertical="center" wrapText="1"/>
    </xf>
    <xf numFmtId="0" fontId="17" fillId="0" borderId="47" xfId="42" applyFont="1" applyBorder="1" applyAlignment="1">
      <alignment horizontal="left" vertical="center"/>
    </xf>
    <xf numFmtId="0" fontId="17" fillId="0" borderId="52" xfId="42" applyFont="1" applyBorder="1" applyAlignment="1">
      <alignment horizontal="left" vertical="center"/>
    </xf>
    <xf numFmtId="0" fontId="17" fillId="0" borderId="48" xfId="42" applyFont="1" applyBorder="1" applyAlignment="1">
      <alignment horizontal="left" vertical="center"/>
    </xf>
    <xf numFmtId="3" fontId="43" fillId="0" borderId="47" xfId="42" applyNumberFormat="1" applyFont="1" applyBorder="1" applyAlignment="1">
      <alignment horizontal="left" vertical="center" wrapText="1"/>
    </xf>
    <xf numFmtId="3" fontId="43" fillId="0" borderId="48" xfId="42" applyNumberFormat="1" applyFont="1" applyBorder="1" applyAlignment="1">
      <alignment horizontal="left" vertical="center" wrapText="1"/>
    </xf>
    <xf numFmtId="3" fontId="43" fillId="0" borderId="52" xfId="42" applyNumberFormat="1" applyFont="1" applyBorder="1" applyAlignment="1">
      <alignment horizontal="left" vertical="center" wrapText="1"/>
    </xf>
    <xf numFmtId="3" fontId="17" fillId="0" borderId="47" xfId="42" applyNumberFormat="1" applyFont="1" applyBorder="1" applyAlignment="1">
      <alignment horizontal="left" vertical="center" wrapText="1"/>
    </xf>
    <xf numFmtId="3" fontId="17" fillId="0" borderId="48" xfId="42" applyNumberFormat="1" applyFont="1" applyBorder="1" applyAlignment="1">
      <alignment horizontal="left" vertical="center" wrapText="1"/>
    </xf>
    <xf numFmtId="3" fontId="43" fillId="9" borderId="42" xfId="42" applyNumberFormat="1" applyFont="1" applyFill="1" applyBorder="1" applyAlignment="1">
      <alignment horizontal="left" vertical="center" wrapText="1"/>
    </xf>
    <xf numFmtId="0" fontId="2" fillId="9" borderId="42" xfId="42" applyFill="1" applyBorder="1" applyAlignment="1">
      <alignment vertical="center" wrapText="1"/>
    </xf>
    <xf numFmtId="0" fontId="2" fillId="9" borderId="42" xfId="42" applyFill="1" applyBorder="1" applyAlignment="1">
      <alignment horizontal="center" vertical="center" wrapText="1"/>
    </xf>
    <xf numFmtId="49" fontId="6" fillId="0" borderId="74" xfId="62" applyNumberFormat="1" applyFont="1" applyBorder="1" applyAlignment="1">
      <alignment vertical="center" wrapText="1"/>
    </xf>
    <xf numFmtId="49" fontId="6" fillId="0" borderId="94" xfId="62" applyNumberFormat="1" applyFont="1" applyBorder="1" applyAlignment="1">
      <alignment vertical="center" wrapText="1"/>
    </xf>
    <xf numFmtId="49" fontId="6" fillId="0" borderId="89" xfId="62" applyNumberFormat="1" applyFont="1" applyBorder="1" applyAlignment="1">
      <alignment horizontal="center" vertical="center" wrapText="1"/>
    </xf>
    <xf numFmtId="49" fontId="6" fillId="0" borderId="94" xfId="62" applyNumberFormat="1" applyFont="1" applyBorder="1" applyAlignment="1">
      <alignment horizontal="center" vertical="center" wrapText="1"/>
    </xf>
    <xf numFmtId="0" fontId="6" fillId="0" borderId="74" xfId="46" applyFont="1" applyBorder="1" applyAlignment="1">
      <alignment horizontal="left" vertical="center" wrapText="1"/>
    </xf>
    <xf numFmtId="0" fontId="6" fillId="0" borderId="94" xfId="46" applyFont="1" applyBorder="1" applyAlignment="1">
      <alignment horizontal="left" vertical="center" wrapText="1"/>
    </xf>
    <xf numFmtId="49" fontId="3" fillId="2" borderId="73" xfId="62" applyNumberFormat="1" applyFont="1" applyFill="1" applyBorder="1" applyAlignment="1">
      <alignment vertical="center" wrapText="1"/>
    </xf>
    <xf numFmtId="0" fontId="6" fillId="2" borderId="25" xfId="46" applyFont="1" applyFill="1" applyBorder="1" applyAlignment="1">
      <alignment vertical="center" wrapText="1"/>
    </xf>
    <xf numFmtId="49" fontId="6" fillId="2" borderId="25" xfId="62" applyNumberFormat="1" applyFont="1" applyFill="1" applyBorder="1" applyAlignment="1">
      <alignment horizontal="center" vertical="center" wrapText="1"/>
    </xf>
    <xf numFmtId="0" fontId="6" fillId="0" borderId="74" xfId="46" applyFont="1" applyBorder="1" applyAlignment="1">
      <alignment vertical="center" wrapText="1"/>
    </xf>
    <xf numFmtId="0" fontId="6" fillId="0" borderId="94" xfId="46" applyFont="1" applyBorder="1" applyAlignment="1">
      <alignment vertical="center" wrapText="1"/>
    </xf>
    <xf numFmtId="0" fontId="3" fillId="2" borderId="90" xfId="46" applyFont="1" applyFill="1" applyBorder="1" applyAlignment="1">
      <alignment vertical="center" wrapText="1"/>
    </xf>
    <xf numFmtId="0" fontId="6" fillId="0" borderId="90" xfId="46" applyFont="1" applyBorder="1" applyAlignment="1">
      <alignment vertical="center" wrapText="1"/>
    </xf>
    <xf numFmtId="0" fontId="3" fillId="0" borderId="89" xfId="46" applyFont="1" applyBorder="1" applyAlignment="1">
      <alignment horizontal="left" wrapText="1"/>
    </xf>
    <xf numFmtId="0" fontId="3" fillId="0" borderId="94" xfId="46" applyFont="1" applyBorder="1" applyAlignment="1">
      <alignment horizontal="left" wrapText="1"/>
    </xf>
    <xf numFmtId="0" fontId="3" fillId="2" borderId="89" xfId="46" applyFont="1" applyFill="1" applyBorder="1" applyAlignment="1">
      <alignment horizontal="left" vertical="center" wrapText="1"/>
    </xf>
    <xf numFmtId="0" fontId="3" fillId="2" borderId="94" xfId="46" applyFont="1" applyFill="1" applyBorder="1" applyAlignment="1">
      <alignment horizontal="left" vertical="center" wrapText="1"/>
    </xf>
    <xf numFmtId="3" fontId="7" fillId="0" borderId="0" xfId="46" applyNumberFormat="1" applyFont="1"/>
    <xf numFmtId="0" fontId="7" fillId="0" borderId="0" xfId="46" applyFont="1"/>
    <xf numFmtId="49" fontId="3" fillId="2" borderId="71" xfId="62" applyNumberFormat="1" applyFont="1" applyFill="1" applyBorder="1" applyAlignment="1">
      <alignment horizontal="center" vertical="center"/>
    </xf>
    <xf numFmtId="0" fontId="6" fillId="0" borderId="158" xfId="46" applyFont="1" applyBorder="1" applyAlignment="1">
      <alignment horizontal="center" vertical="center"/>
    </xf>
    <xf numFmtId="49" fontId="3" fillId="2" borderId="68" xfId="62" applyNumberFormat="1" applyFont="1" applyFill="1" applyBorder="1" applyAlignment="1">
      <alignment horizontal="center" vertical="center"/>
    </xf>
    <xf numFmtId="0" fontId="6" fillId="0" borderId="54" xfId="46" applyFont="1" applyBorder="1" applyAlignment="1">
      <alignment horizontal="center" vertical="center"/>
    </xf>
    <xf numFmtId="49" fontId="3" fillId="2" borderId="65" xfId="62" applyNumberFormat="1" applyFont="1" applyFill="1" applyBorder="1" applyAlignment="1">
      <alignment horizontal="center" vertical="center"/>
    </xf>
    <xf numFmtId="0" fontId="6" fillId="0" borderId="77" xfId="46" applyFont="1" applyBorder="1" applyAlignment="1">
      <alignment horizontal="center" vertical="center"/>
    </xf>
    <xf numFmtId="0" fontId="3" fillId="2" borderId="159" xfId="62" applyFont="1" applyFill="1" applyBorder="1" applyAlignment="1">
      <alignment horizontal="center" vertical="center" wrapText="1"/>
    </xf>
    <xf numFmtId="0" fontId="6" fillId="0" borderId="38" xfId="46" applyFont="1" applyBorder="1" applyAlignment="1">
      <alignment horizontal="center" vertical="center"/>
    </xf>
    <xf numFmtId="0" fontId="6" fillId="0" borderId="161" xfId="46" applyFont="1" applyBorder="1" applyAlignment="1">
      <alignment horizontal="center" vertical="center"/>
    </xf>
    <xf numFmtId="0" fontId="3" fillId="2" borderId="19" xfId="62" applyFont="1" applyFill="1" applyBorder="1" applyAlignment="1">
      <alignment horizontal="center" vertical="center" wrapText="1"/>
    </xf>
    <xf numFmtId="0" fontId="6" fillId="0" borderId="7" xfId="46" applyFont="1" applyBorder="1" applyAlignment="1">
      <alignment horizontal="center" vertical="center" wrapText="1"/>
    </xf>
    <xf numFmtId="0" fontId="6" fillId="0" borderId="61" xfId="46" applyFont="1" applyBorder="1" applyAlignment="1">
      <alignment horizontal="center" vertical="center" wrapText="1"/>
    </xf>
    <xf numFmtId="0" fontId="6" fillId="0" borderId="38" xfId="46" applyFont="1" applyBorder="1" applyAlignment="1">
      <alignment horizontal="center" vertical="center" wrapText="1"/>
    </xf>
    <xf numFmtId="0" fontId="6" fillId="0" borderId="161" xfId="46" applyFont="1" applyBorder="1" applyAlignment="1">
      <alignment horizontal="center" vertical="center" wrapText="1"/>
    </xf>
    <xf numFmtId="0" fontId="3" fillId="2" borderId="89" xfId="62" applyFont="1" applyFill="1" applyBorder="1" applyAlignment="1">
      <alignment horizontal="center" vertical="center" wrapText="1"/>
    </xf>
    <xf numFmtId="0" fontId="3" fillId="2" borderId="92" xfId="62" applyFont="1" applyFill="1" applyBorder="1" applyAlignment="1">
      <alignment horizontal="center" vertical="center" wrapText="1"/>
    </xf>
    <xf numFmtId="0" fontId="3" fillId="2" borderId="94" xfId="62" applyFont="1" applyFill="1" applyBorder="1" applyAlignment="1">
      <alignment horizontal="center" vertical="center" wrapText="1"/>
    </xf>
    <xf numFmtId="0" fontId="3" fillId="2" borderId="147" xfId="62" applyFont="1" applyFill="1" applyBorder="1" applyAlignment="1">
      <alignment horizontal="center" vertical="center"/>
    </xf>
    <xf numFmtId="0" fontId="3" fillId="2" borderId="61" xfId="62" applyFont="1" applyFill="1" applyBorder="1" applyAlignment="1">
      <alignment horizontal="center" vertical="center"/>
    </xf>
    <xf numFmtId="0" fontId="3" fillId="2" borderId="160" xfId="62" applyFont="1" applyFill="1" applyBorder="1" applyAlignment="1">
      <alignment horizontal="center" vertical="center" wrapText="1"/>
    </xf>
    <xf numFmtId="0" fontId="3" fillId="0" borderId="38" xfId="62" applyFont="1" applyBorder="1" applyAlignment="1">
      <alignment horizontal="center" vertical="center" wrapText="1"/>
    </xf>
    <xf numFmtId="3" fontId="8" fillId="0" borderId="92" xfId="63" applyNumberFormat="1" applyFont="1" applyBorder="1" applyAlignment="1">
      <alignment horizontal="left" vertical="center" wrapText="1"/>
    </xf>
    <xf numFmtId="3" fontId="8" fillId="0" borderId="156" xfId="63" applyNumberFormat="1" applyFont="1" applyBorder="1" applyAlignment="1">
      <alignment horizontal="left" vertical="center" wrapText="1"/>
    </xf>
    <xf numFmtId="0" fontId="7" fillId="0" borderId="0" xfId="61" applyFont="1" applyAlignment="1">
      <alignment horizontal="center"/>
    </xf>
    <xf numFmtId="0" fontId="3" fillId="2" borderId="122" xfId="46" applyFont="1" applyFill="1" applyBorder="1" applyAlignment="1">
      <alignment horizontal="center" vertical="center"/>
    </xf>
    <xf numFmtId="0" fontId="6" fillId="0" borderId="122" xfId="46" applyFont="1" applyBorder="1"/>
    <xf numFmtId="0" fontId="3" fillId="0" borderId="122" xfId="46" applyFont="1" applyBorder="1" applyAlignment="1">
      <alignment horizontal="center" vertical="center"/>
    </xf>
    <xf numFmtId="0" fontId="3" fillId="2" borderId="147" xfId="46" applyFont="1" applyFill="1" applyBorder="1" applyAlignment="1">
      <alignment horizontal="center" vertical="center" wrapText="1"/>
    </xf>
    <xf numFmtId="0" fontId="3" fillId="2" borderId="6" xfId="46" applyFont="1" applyFill="1" applyBorder="1" applyAlignment="1">
      <alignment horizontal="center" vertical="center" wrapText="1"/>
    </xf>
    <xf numFmtId="0" fontId="3" fillId="2" borderId="148" xfId="46" applyFont="1" applyFill="1" applyBorder="1" applyAlignment="1">
      <alignment horizontal="center" vertical="center"/>
    </xf>
    <xf numFmtId="0" fontId="3" fillId="2" borderId="149" xfId="46" applyFont="1" applyFill="1" applyBorder="1" applyAlignment="1">
      <alignment horizontal="center" vertical="center"/>
    </xf>
    <xf numFmtId="0" fontId="3" fillId="2" borderId="150" xfId="46" applyFont="1" applyFill="1" applyBorder="1" applyAlignment="1">
      <alignment horizontal="center" vertical="center"/>
    </xf>
    <xf numFmtId="0" fontId="3" fillId="2" borderId="122" xfId="46" applyFont="1" applyFill="1" applyBorder="1" applyAlignment="1">
      <alignment horizontal="center" vertical="center" wrapText="1"/>
    </xf>
    <xf numFmtId="49" fontId="6" fillId="0" borderId="122" xfId="62" applyNumberFormat="1" applyFont="1" applyBorder="1" applyAlignment="1">
      <alignment vertical="center" wrapText="1"/>
    </xf>
    <xf numFmtId="0" fontId="6" fillId="0" borderId="122" xfId="46" applyFont="1" applyBorder="1" applyAlignment="1">
      <alignment wrapText="1"/>
    </xf>
    <xf numFmtId="0" fontId="6" fillId="0" borderId="122" xfId="46" applyFont="1" applyBorder="1" applyAlignment="1">
      <alignment vertical="center" wrapText="1"/>
    </xf>
    <xf numFmtId="3" fontId="8" fillId="0" borderId="151" xfId="63" applyNumberFormat="1" applyFont="1" applyBorder="1" applyAlignment="1">
      <alignment horizontal="left" vertical="center" wrapText="1"/>
    </xf>
    <xf numFmtId="3" fontId="8" fillId="0" borderId="152" xfId="63" applyNumberFormat="1" applyFont="1" applyBorder="1" applyAlignment="1">
      <alignment horizontal="left" vertical="center" wrapText="1"/>
    </xf>
    <xf numFmtId="3" fontId="8" fillId="0" borderId="154" xfId="63" applyNumberFormat="1" applyFont="1" applyBorder="1" applyAlignment="1">
      <alignment horizontal="left" vertical="center" wrapText="1"/>
    </xf>
    <xf numFmtId="3" fontId="8" fillId="0" borderId="155" xfId="63" applyNumberFormat="1" applyFont="1" applyBorder="1" applyAlignment="1">
      <alignment horizontal="left" vertical="center" wrapText="1"/>
    </xf>
    <xf numFmtId="0" fontId="7" fillId="2" borderId="138" xfId="47" applyFont="1" applyFill="1" applyBorder="1" applyAlignment="1">
      <alignment horizontal="center" vertical="center" wrapText="1"/>
    </xf>
    <xf numFmtId="0" fontId="7" fillId="2" borderId="7" xfId="47" applyFont="1" applyFill="1" applyBorder="1" applyAlignment="1">
      <alignment horizontal="center" vertical="center" wrapText="1"/>
    </xf>
    <xf numFmtId="0" fontId="7" fillId="2" borderId="6" xfId="47" applyFont="1" applyFill="1" applyBorder="1" applyAlignment="1">
      <alignment horizontal="center" vertical="center" wrapText="1"/>
    </xf>
    <xf numFmtId="0" fontId="7" fillId="2" borderId="122" xfId="47" applyFont="1" applyFill="1" applyBorder="1" applyAlignment="1">
      <alignment horizontal="center" vertical="center" wrapText="1"/>
    </xf>
    <xf numFmtId="0" fontId="7" fillId="0" borderId="122" xfId="60" applyFont="1" applyBorder="1" applyAlignment="1">
      <alignment horizontal="center" vertical="center" wrapText="1"/>
    </xf>
    <xf numFmtId="0" fontId="7" fillId="2" borderId="122" xfId="60" applyFont="1" applyFill="1" applyBorder="1" applyAlignment="1">
      <alignment horizontal="center" vertical="center" wrapText="1"/>
    </xf>
    <xf numFmtId="0" fontId="7" fillId="2" borderId="136" xfId="47" applyFont="1" applyFill="1" applyBorder="1" applyAlignment="1">
      <alignment horizontal="center" vertical="center" wrapText="1"/>
    </xf>
    <xf numFmtId="0" fontId="7" fillId="2" borderId="137" xfId="47" applyFont="1" applyFill="1" applyBorder="1" applyAlignment="1">
      <alignment horizontal="center" vertical="center" wrapText="1"/>
    </xf>
    <xf numFmtId="0" fontId="7" fillId="0" borderId="136" xfId="60" applyFont="1" applyBorder="1" applyAlignment="1">
      <alignment horizontal="center" vertical="center" wrapText="1"/>
    </xf>
    <xf numFmtId="0" fontId="100" fillId="2" borderId="140" xfId="60" applyFont="1" applyFill="1" applyBorder="1" applyAlignment="1">
      <alignment horizontal="center" vertical="center" wrapText="1"/>
    </xf>
    <xf numFmtId="0" fontId="100" fillId="2" borderId="141" xfId="60" applyFont="1" applyFill="1" applyBorder="1" applyAlignment="1">
      <alignment horizontal="center" vertical="center" wrapText="1"/>
    </xf>
    <xf numFmtId="0" fontId="100" fillId="2" borderId="142" xfId="60" applyFont="1" applyFill="1" applyBorder="1" applyAlignment="1">
      <alignment horizontal="center" vertical="center" wrapText="1"/>
    </xf>
    <xf numFmtId="0" fontId="7" fillId="8" borderId="136" xfId="47" applyFont="1" applyFill="1" applyBorder="1" applyAlignment="1">
      <alignment horizontal="center" vertical="center" wrapText="1"/>
    </xf>
    <xf numFmtId="0" fontId="7" fillId="8" borderId="137" xfId="47" applyFont="1" applyFill="1" applyBorder="1" applyAlignment="1">
      <alignment horizontal="center" vertical="center" wrapText="1"/>
    </xf>
    <xf numFmtId="0" fontId="7" fillId="8" borderId="139" xfId="47" applyFont="1" applyFill="1" applyBorder="1" applyAlignment="1">
      <alignment horizontal="center" vertical="center" wrapText="1"/>
    </xf>
    <xf numFmtId="0" fontId="100" fillId="2" borderId="138" xfId="60" applyFont="1" applyFill="1" applyBorder="1" applyAlignment="1">
      <alignment horizontal="center" vertical="center" wrapText="1"/>
    </xf>
    <xf numFmtId="0" fontId="7" fillId="2" borderId="6" xfId="60" applyFont="1" applyFill="1" applyBorder="1" applyAlignment="1">
      <alignment horizontal="center" vertical="center" wrapText="1"/>
    </xf>
    <xf numFmtId="0" fontId="7" fillId="2" borderId="136" xfId="60" applyFont="1" applyFill="1" applyBorder="1" applyAlignment="1">
      <alignment horizontal="center" vertical="center" wrapText="1"/>
    </xf>
    <xf numFmtId="0" fontId="7" fillId="2" borderId="136" xfId="47" applyFont="1" applyFill="1" applyBorder="1" applyAlignment="1">
      <alignment horizontal="center" vertical="center"/>
    </xf>
    <xf numFmtId="0" fontId="7" fillId="2" borderId="137" xfId="47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7" fontId="70" fillId="0" borderId="0" xfId="58" applyNumberFormat="1" applyFont="1" applyAlignment="1">
      <alignment horizontal="center"/>
    </xf>
    <xf numFmtId="0" fontId="34" fillId="2" borderId="132" xfId="51" applyFont="1" applyFill="1" applyBorder="1" applyAlignment="1">
      <alignment horizontal="left" vertical="center" wrapText="1"/>
    </xf>
    <xf numFmtId="0" fontId="58" fillId="0" borderId="133" xfId="46" applyFont="1" applyBorder="1" applyAlignment="1">
      <alignment horizontal="left" vertical="center" wrapText="1"/>
    </xf>
    <xf numFmtId="0" fontId="58" fillId="0" borderId="134" xfId="46" applyFont="1" applyBorder="1" applyAlignment="1">
      <alignment horizontal="left" vertical="center" wrapText="1"/>
    </xf>
    <xf numFmtId="0" fontId="58" fillId="0" borderId="133" xfId="46" applyFont="1" applyBorder="1" applyAlignment="1">
      <alignment horizontal="left" vertical="center"/>
    </xf>
    <xf numFmtId="0" fontId="58" fillId="0" borderId="134" xfId="46" applyFont="1" applyBorder="1" applyAlignment="1">
      <alignment horizontal="left" vertical="center"/>
    </xf>
    <xf numFmtId="167" fontId="65" fillId="0" borderId="0" xfId="58" applyNumberFormat="1" applyFont="1" applyAlignment="1">
      <alignment horizontal="center"/>
    </xf>
    <xf numFmtId="167" fontId="2" fillId="0" borderId="38" xfId="58" applyNumberFormat="1" applyFont="1" applyBorder="1" applyAlignment="1">
      <alignment horizontal="center"/>
    </xf>
    <xf numFmtId="167" fontId="94" fillId="0" borderId="0" xfId="58" applyNumberFormat="1" applyFont="1" applyBorder="1" applyAlignment="1">
      <alignment horizontal="center"/>
    </xf>
    <xf numFmtId="167" fontId="65" fillId="0" borderId="0" xfId="51" applyNumberFormat="1" applyFont="1" applyAlignment="1">
      <alignment horizontal="center"/>
    </xf>
    <xf numFmtId="167" fontId="93" fillId="0" borderId="0" xfId="58" applyNumberFormat="1" applyFont="1" applyBorder="1" applyAlignment="1">
      <alignment horizontal="center"/>
    </xf>
    <xf numFmtId="167" fontId="27" fillId="0" borderId="0" xfId="58" applyNumberFormat="1" applyFont="1" applyBorder="1" applyAlignment="1">
      <alignment horizontal="center"/>
    </xf>
  </cellXfs>
  <cellStyles count="65">
    <cellStyle name="Ezres" xfId="34" builtinId="3"/>
    <cellStyle name="Ezres 2" xfId="9" xr:uid="{00000000-0005-0000-0000-000001000000}"/>
    <cellStyle name="Ezres 3" xfId="45" xr:uid="{00000000-0005-0000-0000-000002000000}"/>
    <cellStyle name="Ezres 4" xfId="53" xr:uid="{00000000-0005-0000-0000-000003000000}"/>
    <cellStyle name="Ezres 4 2" xfId="56" xr:uid="{00000000-0005-0000-0000-000004000000}"/>
    <cellStyle name="Ezres 5" xfId="58" xr:uid="{00000000-0005-0000-0000-000005000000}"/>
    <cellStyle name="Normál" xfId="0" builtinId="0"/>
    <cellStyle name="Normál 2" xfId="43" xr:uid="{00000000-0005-0000-0000-000007000000}"/>
    <cellStyle name="Normál 3" xfId="54" xr:uid="{00000000-0005-0000-0000-000008000000}"/>
    <cellStyle name="Normál 4" xfId="52" xr:uid="{00000000-0005-0000-0000-000009000000}"/>
    <cellStyle name="Normál 5" xfId="59" xr:uid="{00000000-0005-0000-0000-00000A000000}"/>
    <cellStyle name="Normál 5 2" xfId="55" xr:uid="{00000000-0005-0000-0000-00000B000000}"/>
    <cellStyle name="Normál 6" xfId="60" xr:uid="{00000000-0005-0000-0000-00000C000000}"/>
    <cellStyle name="Normál_   5    (2)" xfId="6" xr:uid="{00000000-0005-0000-0000-00000D000000}"/>
    <cellStyle name="Normál_   5    (2)_KÖLTSÉGVETÉS_2015." xfId="4" xr:uid="{00000000-0005-0000-0000-00000E000000}"/>
    <cellStyle name="Normál_   5-a    (2)" xfId="7" xr:uid="{00000000-0005-0000-0000-00000F000000}"/>
    <cellStyle name="Normál_   7   x" xfId="12" xr:uid="{00000000-0005-0000-0000-000010000000}"/>
    <cellStyle name="Normál_   7   x_2012. III.negyedévi ei. módosítás" xfId="14" xr:uid="{00000000-0005-0000-0000-000011000000}"/>
    <cellStyle name="Normál_   7   x_2012. III.negyedévi ei. módosítás_Intézményi táblák" xfId="15" xr:uid="{00000000-0005-0000-0000-000012000000}"/>
    <cellStyle name="Normál_   7   x_2014_ktsv tervezet_btcs_6.a" xfId="28" xr:uid="{00000000-0005-0000-0000-000013000000}"/>
    <cellStyle name="Normál_   7   x_Másolat eredetije2014. műk-beru-felúj. 2" xfId="35" xr:uid="{00000000-0005-0000-0000-000014000000}"/>
    <cellStyle name="Normál_   7   x_Másolat eredetije2014. műk-beru-felúj._2017. KÖLTSÉGVETÉS" xfId="57" xr:uid="{00000000-0005-0000-0000-000015000000}"/>
    <cellStyle name="Normál_   7   x_Másolat eredetije2014. műk-beru-felúj._6.a" xfId="17" xr:uid="{00000000-0005-0000-0000-000016000000}"/>
    <cellStyle name="Normál_   7   x_Másolat eredetije2014. műk-beru-felúj._Intézményi táblák" xfId="50" xr:uid="{00000000-0005-0000-0000-000017000000}"/>
    <cellStyle name="Normál_  3   _2010.évi állami_állami  tám." xfId="2" xr:uid="{00000000-0005-0000-0000-000018000000}"/>
    <cellStyle name="Normál_2001.évi költségvkoncepció" xfId="21" xr:uid="{00000000-0005-0000-0000-000019000000}"/>
    <cellStyle name="Normál_2012. évi beszámoló 5.a 6a" xfId="10" xr:uid="{00000000-0005-0000-0000-00001A000000}"/>
    <cellStyle name="Normál_2014. évi hitelek" xfId="61" xr:uid="{00000000-0005-0000-0000-00001B000000}"/>
    <cellStyle name="Normál_213_évi_költségvetés_MCS" xfId="20" xr:uid="{00000000-0005-0000-0000-00001C000000}"/>
    <cellStyle name="Normál_213_évi_költségvetés_MCS_2016. IV.névi módosítás" xfId="19" xr:uid="{00000000-0005-0000-0000-00001D000000}"/>
    <cellStyle name="Normál_213_évi_költségvetés_MCS_Intézményi táblák" xfId="48" xr:uid="{00000000-0005-0000-0000-00001E000000}"/>
    <cellStyle name="Normál_3" xfId="18" xr:uid="{00000000-0005-0000-0000-00001F000000}"/>
    <cellStyle name="Normál_eredeti biz.után" xfId="16" xr:uid="{00000000-0005-0000-0000-000020000000}"/>
    <cellStyle name="Normál_Európai Uniós pályázatok 2009.01.15. átdolgozott_KÖLTSÉGVETÉS 2015 intézmények _Intézményi táblák" xfId="64" xr:uid="{00000000-0005-0000-0000-000021000000}"/>
    <cellStyle name="Normál_Infrastukturális fejlesztések Zalaegerszegen" xfId="29" xr:uid="{00000000-0005-0000-0000-000022000000}"/>
    <cellStyle name="Normál_Intézmények 2014" xfId="32" xr:uid="{00000000-0005-0000-0000-000023000000}"/>
    <cellStyle name="Normál_INTKIA96" xfId="31" xr:uid="{00000000-0005-0000-0000-000024000000}"/>
    <cellStyle name="Normál_KÖLTSÉGVETÉS_2013 (1)" xfId="63" xr:uid="{00000000-0005-0000-0000-000025000000}"/>
    <cellStyle name="Normál_Kötelezettségvállalások" xfId="62" xr:uid="{00000000-0005-0000-0000-000026000000}"/>
    <cellStyle name="Normál_Létszám 2014. évi ktgvetés" xfId="44" xr:uid="{00000000-0005-0000-0000-000027000000}"/>
    <cellStyle name="Normál_Másolat eredetije2014. műk-beru-felúj." xfId="25" xr:uid="{00000000-0005-0000-0000-000028000000}"/>
    <cellStyle name="Normál_Munka1" xfId="46" xr:uid="{00000000-0005-0000-0000-000029000000}"/>
    <cellStyle name="Normál_Munka2 (2)" xfId="1" xr:uid="{00000000-0005-0000-0000-00002A000000}"/>
    <cellStyle name="Normál_Munka2 (2) 2" xfId="8" xr:uid="{00000000-0005-0000-0000-00002B000000}"/>
    <cellStyle name="Normál_Munka2 (2) 3" xfId="13" xr:uid="{00000000-0005-0000-0000-00002C000000}"/>
    <cellStyle name="Normál_Munka2 (2)_KÖLTSÉGVETÉS 2015 intézmények " xfId="33" xr:uid="{00000000-0005-0000-0000-00002D000000}"/>
    <cellStyle name="Normál_Munka2 (2)_KÖLTSÉGVETÉS_2015." xfId="5" xr:uid="{00000000-0005-0000-0000-00002E000000}"/>
    <cellStyle name="Normál_Munka3 (2)" xfId="11" xr:uid="{00000000-0005-0000-0000-00002F000000}"/>
    <cellStyle name="Normál_Munka3 (2)_Másolat eredetije2014. műk-beru-felúj." xfId="22" xr:uid="{00000000-0005-0000-0000-000030000000}"/>
    <cellStyle name="Normál_Munka3 (2)_Másolat eredetije2014. műk-beru-felúj._2016. IV.névi módosítás" xfId="23" xr:uid="{00000000-0005-0000-0000-000031000000}"/>
    <cellStyle name="Normál_Munka3 (2)_Másolat eredetije2014. műk-beru-felúj._2017.KÖLTSÉGVETÉS" xfId="30" xr:uid="{00000000-0005-0000-0000-000032000000}"/>
    <cellStyle name="Normál_Munka3 (2)_Másolat eredetije2014. műk-beru-felúj._2018. I.névi ei-módosítás" xfId="26" xr:uid="{00000000-0005-0000-0000-000033000000}"/>
    <cellStyle name="Normál_Munka3 (2)_Másolat eredetije2014. műk-beru-felúj._6.a" xfId="27" xr:uid="{00000000-0005-0000-0000-000034000000}"/>
    <cellStyle name="Normál_Munka3 (2)_Másolat eredetije2014. műk-beru-felúj._Intézményi táblák" xfId="49" xr:uid="{00000000-0005-0000-0000-000035000000}"/>
    <cellStyle name="Normál_Műszaki Osztály fejlesztés2016" xfId="24" xr:uid="{00000000-0005-0000-0000-000036000000}"/>
    <cellStyle name="Normál_ÖKIADELÖ" xfId="3" xr:uid="{00000000-0005-0000-0000-000037000000}"/>
    <cellStyle name="Normál_Részv-Üzletrész leltár M15.sora" xfId="42" xr:uid="{00000000-0005-0000-0000-000038000000}"/>
    <cellStyle name="Normál_segítség2_10.a" xfId="38" xr:uid="{00000000-0005-0000-0000-000039000000}"/>
    <cellStyle name="Normál_Táblázat beszámolóhoz" xfId="47" xr:uid="{00000000-0005-0000-0000-00003A000000}"/>
    <cellStyle name="Normál_támogatottak II.2008-ban_21.tábla.végleges. közgyűlés" xfId="51" xr:uid="{00000000-0005-0000-0000-00003B000000}"/>
    <cellStyle name="Normál_Tárgyi eszk.értékcsökkenése" xfId="41" xr:uid="{00000000-0005-0000-0000-00003C000000}"/>
    <cellStyle name="Normál_Vagyonkimutatás" xfId="40" xr:uid="{00000000-0005-0000-0000-00003D000000}"/>
    <cellStyle name="Normál_Zárszámadás_mell2" xfId="39" xr:uid="{00000000-0005-0000-0000-00003E000000}"/>
    <cellStyle name="Normál_zárszámadás99" xfId="36" xr:uid="{00000000-0005-0000-0000-00003F000000}"/>
    <cellStyle name="Normál_zárszámadás99_10.a" xfId="37" xr:uid="{00000000-0005-0000-0000-000040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ka/2021.%20ut&#243;lagos%20ei-m&#243;dos&#237;t&#225;s/2021.%20ut&#243;lagos%20ei.%20m&#243;dos&#237;t&#225;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táj.1"/>
      <sheetName val="táj.2"/>
      <sheetName val="táj.3"/>
      <sheetName val="táj.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7">
          <cell r="E27">
            <v>0</v>
          </cell>
        </row>
        <row r="28">
          <cell r="E28">
            <v>0</v>
          </cell>
        </row>
      </sheetData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workbookViewId="0">
      <selection activeCell="D16" sqref="D16"/>
    </sheetView>
  </sheetViews>
  <sheetFormatPr defaultRowHeight="11.4" x14ac:dyDescent="0.2"/>
  <cols>
    <col min="1" max="1" width="45.109375" style="23" customWidth="1"/>
    <col min="2" max="3" width="13" style="23" customWidth="1"/>
    <col min="4" max="4" width="12.44140625" style="23" customWidth="1"/>
    <col min="5" max="5" width="8.77734375" style="24" customWidth="1"/>
    <col min="6" max="6" width="2" style="24" customWidth="1"/>
    <col min="7" max="7" width="44.77734375" style="23" customWidth="1"/>
    <col min="8" max="8" width="14.109375" style="23" customWidth="1"/>
    <col min="9" max="9" width="13.44140625" style="23" customWidth="1"/>
    <col min="10" max="10" width="13.109375" style="23" customWidth="1"/>
    <col min="11" max="11" width="8.33203125" style="24" customWidth="1"/>
    <col min="12" max="258" width="9.33203125" style="5"/>
    <col min="259" max="259" width="45.109375" style="5" customWidth="1"/>
    <col min="260" max="260" width="13" style="5" customWidth="1"/>
    <col min="261" max="261" width="13.6640625" style="5" customWidth="1"/>
    <col min="262" max="262" width="12.6640625" style="5" customWidth="1"/>
    <col min="263" max="263" width="2" style="5" customWidth="1"/>
    <col min="264" max="264" width="44.77734375" style="5" customWidth="1"/>
    <col min="265" max="265" width="14.109375" style="5" customWidth="1"/>
    <col min="266" max="266" width="13.77734375" style="5" customWidth="1"/>
    <col min="267" max="267" width="12.44140625" style="5" customWidth="1"/>
    <col min="268" max="514" width="9.33203125" style="5"/>
    <col min="515" max="515" width="45.109375" style="5" customWidth="1"/>
    <col min="516" max="516" width="13" style="5" customWidth="1"/>
    <col min="517" max="517" width="13.6640625" style="5" customWidth="1"/>
    <col min="518" max="518" width="12.6640625" style="5" customWidth="1"/>
    <col min="519" max="519" width="2" style="5" customWidth="1"/>
    <col min="520" max="520" width="44.77734375" style="5" customWidth="1"/>
    <col min="521" max="521" width="14.109375" style="5" customWidth="1"/>
    <col min="522" max="522" width="13.77734375" style="5" customWidth="1"/>
    <col min="523" max="523" width="12.44140625" style="5" customWidth="1"/>
    <col min="524" max="770" width="9.33203125" style="5"/>
    <col min="771" max="771" width="45.109375" style="5" customWidth="1"/>
    <col min="772" max="772" width="13" style="5" customWidth="1"/>
    <col min="773" max="773" width="13.6640625" style="5" customWidth="1"/>
    <col min="774" max="774" width="12.6640625" style="5" customWidth="1"/>
    <col min="775" max="775" width="2" style="5" customWidth="1"/>
    <col min="776" max="776" width="44.77734375" style="5" customWidth="1"/>
    <col min="777" max="777" width="14.109375" style="5" customWidth="1"/>
    <col min="778" max="778" width="13.77734375" style="5" customWidth="1"/>
    <col min="779" max="779" width="12.44140625" style="5" customWidth="1"/>
    <col min="780" max="1026" width="9.33203125" style="5"/>
    <col min="1027" max="1027" width="45.109375" style="5" customWidth="1"/>
    <col min="1028" max="1028" width="13" style="5" customWidth="1"/>
    <col min="1029" max="1029" width="13.6640625" style="5" customWidth="1"/>
    <col min="1030" max="1030" width="12.6640625" style="5" customWidth="1"/>
    <col min="1031" max="1031" width="2" style="5" customWidth="1"/>
    <col min="1032" max="1032" width="44.77734375" style="5" customWidth="1"/>
    <col min="1033" max="1033" width="14.109375" style="5" customWidth="1"/>
    <col min="1034" max="1034" width="13.77734375" style="5" customWidth="1"/>
    <col min="1035" max="1035" width="12.44140625" style="5" customWidth="1"/>
    <col min="1036" max="1282" width="9.33203125" style="5"/>
    <col min="1283" max="1283" width="45.109375" style="5" customWidth="1"/>
    <col min="1284" max="1284" width="13" style="5" customWidth="1"/>
    <col min="1285" max="1285" width="13.6640625" style="5" customWidth="1"/>
    <col min="1286" max="1286" width="12.6640625" style="5" customWidth="1"/>
    <col min="1287" max="1287" width="2" style="5" customWidth="1"/>
    <col min="1288" max="1288" width="44.77734375" style="5" customWidth="1"/>
    <col min="1289" max="1289" width="14.109375" style="5" customWidth="1"/>
    <col min="1290" max="1290" width="13.77734375" style="5" customWidth="1"/>
    <col min="1291" max="1291" width="12.44140625" style="5" customWidth="1"/>
    <col min="1292" max="1538" width="9.33203125" style="5"/>
    <col min="1539" max="1539" width="45.109375" style="5" customWidth="1"/>
    <col min="1540" max="1540" width="13" style="5" customWidth="1"/>
    <col min="1541" max="1541" width="13.6640625" style="5" customWidth="1"/>
    <col min="1542" max="1542" width="12.6640625" style="5" customWidth="1"/>
    <col min="1543" max="1543" width="2" style="5" customWidth="1"/>
    <col min="1544" max="1544" width="44.77734375" style="5" customWidth="1"/>
    <col min="1545" max="1545" width="14.109375" style="5" customWidth="1"/>
    <col min="1546" max="1546" width="13.77734375" style="5" customWidth="1"/>
    <col min="1547" max="1547" width="12.44140625" style="5" customWidth="1"/>
    <col min="1548" max="1794" width="9.33203125" style="5"/>
    <col min="1795" max="1795" width="45.109375" style="5" customWidth="1"/>
    <col min="1796" max="1796" width="13" style="5" customWidth="1"/>
    <col min="1797" max="1797" width="13.6640625" style="5" customWidth="1"/>
    <col min="1798" max="1798" width="12.6640625" style="5" customWidth="1"/>
    <col min="1799" max="1799" width="2" style="5" customWidth="1"/>
    <col min="1800" max="1800" width="44.77734375" style="5" customWidth="1"/>
    <col min="1801" max="1801" width="14.109375" style="5" customWidth="1"/>
    <col min="1802" max="1802" width="13.77734375" style="5" customWidth="1"/>
    <col min="1803" max="1803" width="12.44140625" style="5" customWidth="1"/>
    <col min="1804" max="2050" width="9.33203125" style="5"/>
    <col min="2051" max="2051" width="45.109375" style="5" customWidth="1"/>
    <col min="2052" max="2052" width="13" style="5" customWidth="1"/>
    <col min="2053" max="2053" width="13.6640625" style="5" customWidth="1"/>
    <col min="2054" max="2054" width="12.6640625" style="5" customWidth="1"/>
    <col min="2055" max="2055" width="2" style="5" customWidth="1"/>
    <col min="2056" max="2056" width="44.77734375" style="5" customWidth="1"/>
    <col min="2057" max="2057" width="14.109375" style="5" customWidth="1"/>
    <col min="2058" max="2058" width="13.77734375" style="5" customWidth="1"/>
    <col min="2059" max="2059" width="12.44140625" style="5" customWidth="1"/>
    <col min="2060" max="2306" width="9.33203125" style="5"/>
    <col min="2307" max="2307" width="45.109375" style="5" customWidth="1"/>
    <col min="2308" max="2308" width="13" style="5" customWidth="1"/>
    <col min="2309" max="2309" width="13.6640625" style="5" customWidth="1"/>
    <col min="2310" max="2310" width="12.6640625" style="5" customWidth="1"/>
    <col min="2311" max="2311" width="2" style="5" customWidth="1"/>
    <col min="2312" max="2312" width="44.77734375" style="5" customWidth="1"/>
    <col min="2313" max="2313" width="14.109375" style="5" customWidth="1"/>
    <col min="2314" max="2314" width="13.77734375" style="5" customWidth="1"/>
    <col min="2315" max="2315" width="12.44140625" style="5" customWidth="1"/>
    <col min="2316" max="2562" width="9.33203125" style="5"/>
    <col min="2563" max="2563" width="45.109375" style="5" customWidth="1"/>
    <col min="2564" max="2564" width="13" style="5" customWidth="1"/>
    <col min="2565" max="2565" width="13.6640625" style="5" customWidth="1"/>
    <col min="2566" max="2566" width="12.6640625" style="5" customWidth="1"/>
    <col min="2567" max="2567" width="2" style="5" customWidth="1"/>
    <col min="2568" max="2568" width="44.77734375" style="5" customWidth="1"/>
    <col min="2569" max="2569" width="14.109375" style="5" customWidth="1"/>
    <col min="2570" max="2570" width="13.77734375" style="5" customWidth="1"/>
    <col min="2571" max="2571" width="12.44140625" style="5" customWidth="1"/>
    <col min="2572" max="2818" width="9.33203125" style="5"/>
    <col min="2819" max="2819" width="45.109375" style="5" customWidth="1"/>
    <col min="2820" max="2820" width="13" style="5" customWidth="1"/>
    <col min="2821" max="2821" width="13.6640625" style="5" customWidth="1"/>
    <col min="2822" max="2822" width="12.6640625" style="5" customWidth="1"/>
    <col min="2823" max="2823" width="2" style="5" customWidth="1"/>
    <col min="2824" max="2824" width="44.77734375" style="5" customWidth="1"/>
    <col min="2825" max="2825" width="14.109375" style="5" customWidth="1"/>
    <col min="2826" max="2826" width="13.77734375" style="5" customWidth="1"/>
    <col min="2827" max="2827" width="12.44140625" style="5" customWidth="1"/>
    <col min="2828" max="3074" width="9.33203125" style="5"/>
    <col min="3075" max="3075" width="45.109375" style="5" customWidth="1"/>
    <col min="3076" max="3076" width="13" style="5" customWidth="1"/>
    <col min="3077" max="3077" width="13.6640625" style="5" customWidth="1"/>
    <col min="3078" max="3078" width="12.6640625" style="5" customWidth="1"/>
    <col min="3079" max="3079" width="2" style="5" customWidth="1"/>
    <col min="3080" max="3080" width="44.77734375" style="5" customWidth="1"/>
    <col min="3081" max="3081" width="14.109375" style="5" customWidth="1"/>
    <col min="3082" max="3082" width="13.77734375" style="5" customWidth="1"/>
    <col min="3083" max="3083" width="12.44140625" style="5" customWidth="1"/>
    <col min="3084" max="3330" width="9.33203125" style="5"/>
    <col min="3331" max="3331" width="45.109375" style="5" customWidth="1"/>
    <col min="3332" max="3332" width="13" style="5" customWidth="1"/>
    <col min="3333" max="3333" width="13.6640625" style="5" customWidth="1"/>
    <col min="3334" max="3334" width="12.6640625" style="5" customWidth="1"/>
    <col min="3335" max="3335" width="2" style="5" customWidth="1"/>
    <col min="3336" max="3336" width="44.77734375" style="5" customWidth="1"/>
    <col min="3337" max="3337" width="14.109375" style="5" customWidth="1"/>
    <col min="3338" max="3338" width="13.77734375" style="5" customWidth="1"/>
    <col min="3339" max="3339" width="12.44140625" style="5" customWidth="1"/>
    <col min="3340" max="3586" width="9.33203125" style="5"/>
    <col min="3587" max="3587" width="45.109375" style="5" customWidth="1"/>
    <col min="3588" max="3588" width="13" style="5" customWidth="1"/>
    <col min="3589" max="3589" width="13.6640625" style="5" customWidth="1"/>
    <col min="3590" max="3590" width="12.6640625" style="5" customWidth="1"/>
    <col min="3591" max="3591" width="2" style="5" customWidth="1"/>
    <col min="3592" max="3592" width="44.77734375" style="5" customWidth="1"/>
    <col min="3593" max="3593" width="14.109375" style="5" customWidth="1"/>
    <col min="3594" max="3594" width="13.77734375" style="5" customWidth="1"/>
    <col min="3595" max="3595" width="12.44140625" style="5" customWidth="1"/>
    <col min="3596" max="3842" width="9.33203125" style="5"/>
    <col min="3843" max="3843" width="45.109375" style="5" customWidth="1"/>
    <col min="3844" max="3844" width="13" style="5" customWidth="1"/>
    <col min="3845" max="3845" width="13.6640625" style="5" customWidth="1"/>
    <col min="3846" max="3846" width="12.6640625" style="5" customWidth="1"/>
    <col min="3847" max="3847" width="2" style="5" customWidth="1"/>
    <col min="3848" max="3848" width="44.77734375" style="5" customWidth="1"/>
    <col min="3849" max="3849" width="14.109375" style="5" customWidth="1"/>
    <col min="3850" max="3850" width="13.77734375" style="5" customWidth="1"/>
    <col min="3851" max="3851" width="12.44140625" style="5" customWidth="1"/>
    <col min="3852" max="4098" width="9.33203125" style="5"/>
    <col min="4099" max="4099" width="45.109375" style="5" customWidth="1"/>
    <col min="4100" max="4100" width="13" style="5" customWidth="1"/>
    <col min="4101" max="4101" width="13.6640625" style="5" customWidth="1"/>
    <col min="4102" max="4102" width="12.6640625" style="5" customWidth="1"/>
    <col min="4103" max="4103" width="2" style="5" customWidth="1"/>
    <col min="4104" max="4104" width="44.77734375" style="5" customWidth="1"/>
    <col min="4105" max="4105" width="14.109375" style="5" customWidth="1"/>
    <col min="4106" max="4106" width="13.77734375" style="5" customWidth="1"/>
    <col min="4107" max="4107" width="12.44140625" style="5" customWidth="1"/>
    <col min="4108" max="4354" width="9.33203125" style="5"/>
    <col min="4355" max="4355" width="45.109375" style="5" customWidth="1"/>
    <col min="4356" max="4356" width="13" style="5" customWidth="1"/>
    <col min="4357" max="4357" width="13.6640625" style="5" customWidth="1"/>
    <col min="4358" max="4358" width="12.6640625" style="5" customWidth="1"/>
    <col min="4359" max="4359" width="2" style="5" customWidth="1"/>
    <col min="4360" max="4360" width="44.77734375" style="5" customWidth="1"/>
    <col min="4361" max="4361" width="14.109375" style="5" customWidth="1"/>
    <col min="4362" max="4362" width="13.77734375" style="5" customWidth="1"/>
    <col min="4363" max="4363" width="12.44140625" style="5" customWidth="1"/>
    <col min="4364" max="4610" width="9.33203125" style="5"/>
    <col min="4611" max="4611" width="45.109375" style="5" customWidth="1"/>
    <col min="4612" max="4612" width="13" style="5" customWidth="1"/>
    <col min="4613" max="4613" width="13.6640625" style="5" customWidth="1"/>
    <col min="4614" max="4614" width="12.6640625" style="5" customWidth="1"/>
    <col min="4615" max="4615" width="2" style="5" customWidth="1"/>
    <col min="4616" max="4616" width="44.77734375" style="5" customWidth="1"/>
    <col min="4617" max="4617" width="14.109375" style="5" customWidth="1"/>
    <col min="4618" max="4618" width="13.77734375" style="5" customWidth="1"/>
    <col min="4619" max="4619" width="12.44140625" style="5" customWidth="1"/>
    <col min="4620" max="4866" width="9.33203125" style="5"/>
    <col min="4867" max="4867" width="45.109375" style="5" customWidth="1"/>
    <col min="4868" max="4868" width="13" style="5" customWidth="1"/>
    <col min="4869" max="4869" width="13.6640625" style="5" customWidth="1"/>
    <col min="4870" max="4870" width="12.6640625" style="5" customWidth="1"/>
    <col min="4871" max="4871" width="2" style="5" customWidth="1"/>
    <col min="4872" max="4872" width="44.77734375" style="5" customWidth="1"/>
    <col min="4873" max="4873" width="14.109375" style="5" customWidth="1"/>
    <col min="4874" max="4874" width="13.77734375" style="5" customWidth="1"/>
    <col min="4875" max="4875" width="12.44140625" style="5" customWidth="1"/>
    <col min="4876" max="5122" width="9.33203125" style="5"/>
    <col min="5123" max="5123" width="45.109375" style="5" customWidth="1"/>
    <col min="5124" max="5124" width="13" style="5" customWidth="1"/>
    <col min="5125" max="5125" width="13.6640625" style="5" customWidth="1"/>
    <col min="5126" max="5126" width="12.6640625" style="5" customWidth="1"/>
    <col min="5127" max="5127" width="2" style="5" customWidth="1"/>
    <col min="5128" max="5128" width="44.77734375" style="5" customWidth="1"/>
    <col min="5129" max="5129" width="14.109375" style="5" customWidth="1"/>
    <col min="5130" max="5130" width="13.77734375" style="5" customWidth="1"/>
    <col min="5131" max="5131" width="12.44140625" style="5" customWidth="1"/>
    <col min="5132" max="5378" width="9.33203125" style="5"/>
    <col min="5379" max="5379" width="45.109375" style="5" customWidth="1"/>
    <col min="5380" max="5380" width="13" style="5" customWidth="1"/>
    <col min="5381" max="5381" width="13.6640625" style="5" customWidth="1"/>
    <col min="5382" max="5382" width="12.6640625" style="5" customWidth="1"/>
    <col min="5383" max="5383" width="2" style="5" customWidth="1"/>
    <col min="5384" max="5384" width="44.77734375" style="5" customWidth="1"/>
    <col min="5385" max="5385" width="14.109375" style="5" customWidth="1"/>
    <col min="5386" max="5386" width="13.77734375" style="5" customWidth="1"/>
    <col min="5387" max="5387" width="12.44140625" style="5" customWidth="1"/>
    <col min="5388" max="5634" width="9.33203125" style="5"/>
    <col min="5635" max="5635" width="45.109375" style="5" customWidth="1"/>
    <col min="5636" max="5636" width="13" style="5" customWidth="1"/>
    <col min="5637" max="5637" width="13.6640625" style="5" customWidth="1"/>
    <col min="5638" max="5638" width="12.6640625" style="5" customWidth="1"/>
    <col min="5639" max="5639" width="2" style="5" customWidth="1"/>
    <col min="5640" max="5640" width="44.77734375" style="5" customWidth="1"/>
    <col min="5641" max="5641" width="14.109375" style="5" customWidth="1"/>
    <col min="5642" max="5642" width="13.77734375" style="5" customWidth="1"/>
    <col min="5643" max="5643" width="12.44140625" style="5" customWidth="1"/>
    <col min="5644" max="5890" width="9.33203125" style="5"/>
    <col min="5891" max="5891" width="45.109375" style="5" customWidth="1"/>
    <col min="5892" max="5892" width="13" style="5" customWidth="1"/>
    <col min="5893" max="5893" width="13.6640625" style="5" customWidth="1"/>
    <col min="5894" max="5894" width="12.6640625" style="5" customWidth="1"/>
    <col min="5895" max="5895" width="2" style="5" customWidth="1"/>
    <col min="5896" max="5896" width="44.77734375" style="5" customWidth="1"/>
    <col min="5897" max="5897" width="14.109375" style="5" customWidth="1"/>
    <col min="5898" max="5898" width="13.77734375" style="5" customWidth="1"/>
    <col min="5899" max="5899" width="12.44140625" style="5" customWidth="1"/>
    <col min="5900" max="6146" width="9.33203125" style="5"/>
    <col min="6147" max="6147" width="45.109375" style="5" customWidth="1"/>
    <col min="6148" max="6148" width="13" style="5" customWidth="1"/>
    <col min="6149" max="6149" width="13.6640625" style="5" customWidth="1"/>
    <col min="6150" max="6150" width="12.6640625" style="5" customWidth="1"/>
    <col min="6151" max="6151" width="2" style="5" customWidth="1"/>
    <col min="6152" max="6152" width="44.77734375" style="5" customWidth="1"/>
    <col min="6153" max="6153" width="14.109375" style="5" customWidth="1"/>
    <col min="6154" max="6154" width="13.77734375" style="5" customWidth="1"/>
    <col min="6155" max="6155" width="12.44140625" style="5" customWidth="1"/>
    <col min="6156" max="6402" width="9.33203125" style="5"/>
    <col min="6403" max="6403" width="45.109375" style="5" customWidth="1"/>
    <col min="6404" max="6404" width="13" style="5" customWidth="1"/>
    <col min="6405" max="6405" width="13.6640625" style="5" customWidth="1"/>
    <col min="6406" max="6406" width="12.6640625" style="5" customWidth="1"/>
    <col min="6407" max="6407" width="2" style="5" customWidth="1"/>
    <col min="6408" max="6408" width="44.77734375" style="5" customWidth="1"/>
    <col min="6409" max="6409" width="14.109375" style="5" customWidth="1"/>
    <col min="6410" max="6410" width="13.77734375" style="5" customWidth="1"/>
    <col min="6411" max="6411" width="12.44140625" style="5" customWidth="1"/>
    <col min="6412" max="6658" width="9.33203125" style="5"/>
    <col min="6659" max="6659" width="45.109375" style="5" customWidth="1"/>
    <col min="6660" max="6660" width="13" style="5" customWidth="1"/>
    <col min="6661" max="6661" width="13.6640625" style="5" customWidth="1"/>
    <col min="6662" max="6662" width="12.6640625" style="5" customWidth="1"/>
    <col min="6663" max="6663" width="2" style="5" customWidth="1"/>
    <col min="6664" max="6664" width="44.77734375" style="5" customWidth="1"/>
    <col min="6665" max="6665" width="14.109375" style="5" customWidth="1"/>
    <col min="6666" max="6666" width="13.77734375" style="5" customWidth="1"/>
    <col min="6667" max="6667" width="12.44140625" style="5" customWidth="1"/>
    <col min="6668" max="6914" width="9.33203125" style="5"/>
    <col min="6915" max="6915" width="45.109375" style="5" customWidth="1"/>
    <col min="6916" max="6916" width="13" style="5" customWidth="1"/>
    <col min="6917" max="6917" width="13.6640625" style="5" customWidth="1"/>
    <col min="6918" max="6918" width="12.6640625" style="5" customWidth="1"/>
    <col min="6919" max="6919" width="2" style="5" customWidth="1"/>
    <col min="6920" max="6920" width="44.77734375" style="5" customWidth="1"/>
    <col min="6921" max="6921" width="14.109375" style="5" customWidth="1"/>
    <col min="6922" max="6922" width="13.77734375" style="5" customWidth="1"/>
    <col min="6923" max="6923" width="12.44140625" style="5" customWidth="1"/>
    <col min="6924" max="7170" width="9.33203125" style="5"/>
    <col min="7171" max="7171" width="45.109375" style="5" customWidth="1"/>
    <col min="7172" max="7172" width="13" style="5" customWidth="1"/>
    <col min="7173" max="7173" width="13.6640625" style="5" customWidth="1"/>
    <col min="7174" max="7174" width="12.6640625" style="5" customWidth="1"/>
    <col min="7175" max="7175" width="2" style="5" customWidth="1"/>
    <col min="7176" max="7176" width="44.77734375" style="5" customWidth="1"/>
    <col min="7177" max="7177" width="14.109375" style="5" customWidth="1"/>
    <col min="7178" max="7178" width="13.77734375" style="5" customWidth="1"/>
    <col min="7179" max="7179" width="12.44140625" style="5" customWidth="1"/>
    <col min="7180" max="7426" width="9.33203125" style="5"/>
    <col min="7427" max="7427" width="45.109375" style="5" customWidth="1"/>
    <col min="7428" max="7428" width="13" style="5" customWidth="1"/>
    <col min="7429" max="7429" width="13.6640625" style="5" customWidth="1"/>
    <col min="7430" max="7430" width="12.6640625" style="5" customWidth="1"/>
    <col min="7431" max="7431" width="2" style="5" customWidth="1"/>
    <col min="7432" max="7432" width="44.77734375" style="5" customWidth="1"/>
    <col min="7433" max="7433" width="14.109375" style="5" customWidth="1"/>
    <col min="7434" max="7434" width="13.77734375" style="5" customWidth="1"/>
    <col min="7435" max="7435" width="12.44140625" style="5" customWidth="1"/>
    <col min="7436" max="7682" width="9.33203125" style="5"/>
    <col min="7683" max="7683" width="45.109375" style="5" customWidth="1"/>
    <col min="7684" max="7684" width="13" style="5" customWidth="1"/>
    <col min="7685" max="7685" width="13.6640625" style="5" customWidth="1"/>
    <col min="7686" max="7686" width="12.6640625" style="5" customWidth="1"/>
    <col min="7687" max="7687" width="2" style="5" customWidth="1"/>
    <col min="7688" max="7688" width="44.77734375" style="5" customWidth="1"/>
    <col min="7689" max="7689" width="14.109375" style="5" customWidth="1"/>
    <col min="7690" max="7690" width="13.77734375" style="5" customWidth="1"/>
    <col min="7691" max="7691" width="12.44140625" style="5" customWidth="1"/>
    <col min="7692" max="7938" width="9.33203125" style="5"/>
    <col min="7939" max="7939" width="45.109375" style="5" customWidth="1"/>
    <col min="7940" max="7940" width="13" style="5" customWidth="1"/>
    <col min="7941" max="7941" width="13.6640625" style="5" customWidth="1"/>
    <col min="7942" max="7942" width="12.6640625" style="5" customWidth="1"/>
    <col min="7943" max="7943" width="2" style="5" customWidth="1"/>
    <col min="7944" max="7944" width="44.77734375" style="5" customWidth="1"/>
    <col min="7945" max="7945" width="14.109375" style="5" customWidth="1"/>
    <col min="7946" max="7946" width="13.77734375" style="5" customWidth="1"/>
    <col min="7947" max="7947" width="12.44140625" style="5" customWidth="1"/>
    <col min="7948" max="8194" width="9.33203125" style="5"/>
    <col min="8195" max="8195" width="45.109375" style="5" customWidth="1"/>
    <col min="8196" max="8196" width="13" style="5" customWidth="1"/>
    <col min="8197" max="8197" width="13.6640625" style="5" customWidth="1"/>
    <col min="8198" max="8198" width="12.6640625" style="5" customWidth="1"/>
    <col min="8199" max="8199" width="2" style="5" customWidth="1"/>
    <col min="8200" max="8200" width="44.77734375" style="5" customWidth="1"/>
    <col min="8201" max="8201" width="14.109375" style="5" customWidth="1"/>
    <col min="8202" max="8202" width="13.77734375" style="5" customWidth="1"/>
    <col min="8203" max="8203" width="12.44140625" style="5" customWidth="1"/>
    <col min="8204" max="8450" width="9.33203125" style="5"/>
    <col min="8451" max="8451" width="45.109375" style="5" customWidth="1"/>
    <col min="8452" max="8452" width="13" style="5" customWidth="1"/>
    <col min="8453" max="8453" width="13.6640625" style="5" customWidth="1"/>
    <col min="8454" max="8454" width="12.6640625" style="5" customWidth="1"/>
    <col min="8455" max="8455" width="2" style="5" customWidth="1"/>
    <col min="8456" max="8456" width="44.77734375" style="5" customWidth="1"/>
    <col min="8457" max="8457" width="14.109375" style="5" customWidth="1"/>
    <col min="8458" max="8458" width="13.77734375" style="5" customWidth="1"/>
    <col min="8459" max="8459" width="12.44140625" style="5" customWidth="1"/>
    <col min="8460" max="8706" width="9.33203125" style="5"/>
    <col min="8707" max="8707" width="45.109375" style="5" customWidth="1"/>
    <col min="8708" max="8708" width="13" style="5" customWidth="1"/>
    <col min="8709" max="8709" width="13.6640625" style="5" customWidth="1"/>
    <col min="8710" max="8710" width="12.6640625" style="5" customWidth="1"/>
    <col min="8711" max="8711" width="2" style="5" customWidth="1"/>
    <col min="8712" max="8712" width="44.77734375" style="5" customWidth="1"/>
    <col min="8713" max="8713" width="14.109375" style="5" customWidth="1"/>
    <col min="8714" max="8714" width="13.77734375" style="5" customWidth="1"/>
    <col min="8715" max="8715" width="12.44140625" style="5" customWidth="1"/>
    <col min="8716" max="8962" width="9.33203125" style="5"/>
    <col min="8963" max="8963" width="45.109375" style="5" customWidth="1"/>
    <col min="8964" max="8964" width="13" style="5" customWidth="1"/>
    <col min="8965" max="8965" width="13.6640625" style="5" customWidth="1"/>
    <col min="8966" max="8966" width="12.6640625" style="5" customWidth="1"/>
    <col min="8967" max="8967" width="2" style="5" customWidth="1"/>
    <col min="8968" max="8968" width="44.77734375" style="5" customWidth="1"/>
    <col min="8969" max="8969" width="14.109375" style="5" customWidth="1"/>
    <col min="8970" max="8970" width="13.77734375" style="5" customWidth="1"/>
    <col min="8971" max="8971" width="12.44140625" style="5" customWidth="1"/>
    <col min="8972" max="9218" width="9.33203125" style="5"/>
    <col min="9219" max="9219" width="45.109375" style="5" customWidth="1"/>
    <col min="9220" max="9220" width="13" style="5" customWidth="1"/>
    <col min="9221" max="9221" width="13.6640625" style="5" customWidth="1"/>
    <col min="9222" max="9222" width="12.6640625" style="5" customWidth="1"/>
    <col min="9223" max="9223" width="2" style="5" customWidth="1"/>
    <col min="9224" max="9224" width="44.77734375" style="5" customWidth="1"/>
    <col min="9225" max="9225" width="14.109375" style="5" customWidth="1"/>
    <col min="9226" max="9226" width="13.77734375" style="5" customWidth="1"/>
    <col min="9227" max="9227" width="12.44140625" style="5" customWidth="1"/>
    <col min="9228" max="9474" width="9.33203125" style="5"/>
    <col min="9475" max="9475" width="45.109375" style="5" customWidth="1"/>
    <col min="9476" max="9476" width="13" style="5" customWidth="1"/>
    <col min="9477" max="9477" width="13.6640625" style="5" customWidth="1"/>
    <col min="9478" max="9478" width="12.6640625" style="5" customWidth="1"/>
    <col min="9479" max="9479" width="2" style="5" customWidth="1"/>
    <col min="9480" max="9480" width="44.77734375" style="5" customWidth="1"/>
    <col min="9481" max="9481" width="14.109375" style="5" customWidth="1"/>
    <col min="9482" max="9482" width="13.77734375" style="5" customWidth="1"/>
    <col min="9483" max="9483" width="12.44140625" style="5" customWidth="1"/>
    <col min="9484" max="9730" width="9.33203125" style="5"/>
    <col min="9731" max="9731" width="45.109375" style="5" customWidth="1"/>
    <col min="9732" max="9732" width="13" style="5" customWidth="1"/>
    <col min="9733" max="9733" width="13.6640625" style="5" customWidth="1"/>
    <col min="9734" max="9734" width="12.6640625" style="5" customWidth="1"/>
    <col min="9735" max="9735" width="2" style="5" customWidth="1"/>
    <col min="9736" max="9736" width="44.77734375" style="5" customWidth="1"/>
    <col min="9737" max="9737" width="14.109375" style="5" customWidth="1"/>
    <col min="9738" max="9738" width="13.77734375" style="5" customWidth="1"/>
    <col min="9739" max="9739" width="12.44140625" style="5" customWidth="1"/>
    <col min="9740" max="9986" width="9.33203125" style="5"/>
    <col min="9987" max="9987" width="45.109375" style="5" customWidth="1"/>
    <col min="9988" max="9988" width="13" style="5" customWidth="1"/>
    <col min="9989" max="9989" width="13.6640625" style="5" customWidth="1"/>
    <col min="9990" max="9990" width="12.6640625" style="5" customWidth="1"/>
    <col min="9991" max="9991" width="2" style="5" customWidth="1"/>
    <col min="9992" max="9992" width="44.77734375" style="5" customWidth="1"/>
    <col min="9993" max="9993" width="14.109375" style="5" customWidth="1"/>
    <col min="9994" max="9994" width="13.77734375" style="5" customWidth="1"/>
    <col min="9995" max="9995" width="12.44140625" style="5" customWidth="1"/>
    <col min="9996" max="10242" width="9.33203125" style="5"/>
    <col min="10243" max="10243" width="45.109375" style="5" customWidth="1"/>
    <col min="10244" max="10244" width="13" style="5" customWidth="1"/>
    <col min="10245" max="10245" width="13.6640625" style="5" customWidth="1"/>
    <col min="10246" max="10246" width="12.6640625" style="5" customWidth="1"/>
    <col min="10247" max="10247" width="2" style="5" customWidth="1"/>
    <col min="10248" max="10248" width="44.77734375" style="5" customWidth="1"/>
    <col min="10249" max="10249" width="14.109375" style="5" customWidth="1"/>
    <col min="10250" max="10250" width="13.77734375" style="5" customWidth="1"/>
    <col min="10251" max="10251" width="12.44140625" style="5" customWidth="1"/>
    <col min="10252" max="10498" width="9.33203125" style="5"/>
    <col min="10499" max="10499" width="45.109375" style="5" customWidth="1"/>
    <col min="10500" max="10500" width="13" style="5" customWidth="1"/>
    <col min="10501" max="10501" width="13.6640625" style="5" customWidth="1"/>
    <col min="10502" max="10502" width="12.6640625" style="5" customWidth="1"/>
    <col min="10503" max="10503" width="2" style="5" customWidth="1"/>
    <col min="10504" max="10504" width="44.77734375" style="5" customWidth="1"/>
    <col min="10505" max="10505" width="14.109375" style="5" customWidth="1"/>
    <col min="10506" max="10506" width="13.77734375" style="5" customWidth="1"/>
    <col min="10507" max="10507" width="12.44140625" style="5" customWidth="1"/>
    <col min="10508" max="10754" width="9.33203125" style="5"/>
    <col min="10755" max="10755" width="45.109375" style="5" customWidth="1"/>
    <col min="10756" max="10756" width="13" style="5" customWidth="1"/>
    <col min="10757" max="10757" width="13.6640625" style="5" customWidth="1"/>
    <col min="10758" max="10758" width="12.6640625" style="5" customWidth="1"/>
    <col min="10759" max="10759" width="2" style="5" customWidth="1"/>
    <col min="10760" max="10760" width="44.77734375" style="5" customWidth="1"/>
    <col min="10761" max="10761" width="14.109375" style="5" customWidth="1"/>
    <col min="10762" max="10762" width="13.77734375" style="5" customWidth="1"/>
    <col min="10763" max="10763" width="12.44140625" style="5" customWidth="1"/>
    <col min="10764" max="11010" width="9.33203125" style="5"/>
    <col min="11011" max="11011" width="45.109375" style="5" customWidth="1"/>
    <col min="11012" max="11012" width="13" style="5" customWidth="1"/>
    <col min="11013" max="11013" width="13.6640625" style="5" customWidth="1"/>
    <col min="11014" max="11014" width="12.6640625" style="5" customWidth="1"/>
    <col min="11015" max="11015" width="2" style="5" customWidth="1"/>
    <col min="11016" max="11016" width="44.77734375" style="5" customWidth="1"/>
    <col min="11017" max="11017" width="14.109375" style="5" customWidth="1"/>
    <col min="11018" max="11018" width="13.77734375" style="5" customWidth="1"/>
    <col min="11019" max="11019" width="12.44140625" style="5" customWidth="1"/>
    <col min="11020" max="11266" width="9.33203125" style="5"/>
    <col min="11267" max="11267" width="45.109375" style="5" customWidth="1"/>
    <col min="11268" max="11268" width="13" style="5" customWidth="1"/>
    <col min="11269" max="11269" width="13.6640625" style="5" customWidth="1"/>
    <col min="11270" max="11270" width="12.6640625" style="5" customWidth="1"/>
    <col min="11271" max="11271" width="2" style="5" customWidth="1"/>
    <col min="11272" max="11272" width="44.77734375" style="5" customWidth="1"/>
    <col min="11273" max="11273" width="14.109375" style="5" customWidth="1"/>
    <col min="11274" max="11274" width="13.77734375" style="5" customWidth="1"/>
    <col min="11275" max="11275" width="12.44140625" style="5" customWidth="1"/>
    <col min="11276" max="11522" width="9.33203125" style="5"/>
    <col min="11523" max="11523" width="45.109375" style="5" customWidth="1"/>
    <col min="11524" max="11524" width="13" style="5" customWidth="1"/>
    <col min="11525" max="11525" width="13.6640625" style="5" customWidth="1"/>
    <col min="11526" max="11526" width="12.6640625" style="5" customWidth="1"/>
    <col min="11527" max="11527" width="2" style="5" customWidth="1"/>
    <col min="11528" max="11528" width="44.77734375" style="5" customWidth="1"/>
    <col min="11529" max="11529" width="14.109375" style="5" customWidth="1"/>
    <col min="11530" max="11530" width="13.77734375" style="5" customWidth="1"/>
    <col min="11531" max="11531" width="12.44140625" style="5" customWidth="1"/>
    <col min="11532" max="11778" width="9.33203125" style="5"/>
    <col min="11779" max="11779" width="45.109375" style="5" customWidth="1"/>
    <col min="11780" max="11780" width="13" style="5" customWidth="1"/>
    <col min="11781" max="11781" width="13.6640625" style="5" customWidth="1"/>
    <col min="11782" max="11782" width="12.6640625" style="5" customWidth="1"/>
    <col min="11783" max="11783" width="2" style="5" customWidth="1"/>
    <col min="11784" max="11784" width="44.77734375" style="5" customWidth="1"/>
    <col min="11785" max="11785" width="14.109375" style="5" customWidth="1"/>
    <col min="11786" max="11786" width="13.77734375" style="5" customWidth="1"/>
    <col min="11787" max="11787" width="12.44140625" style="5" customWidth="1"/>
    <col min="11788" max="12034" width="9.33203125" style="5"/>
    <col min="12035" max="12035" width="45.109375" style="5" customWidth="1"/>
    <col min="12036" max="12036" width="13" style="5" customWidth="1"/>
    <col min="12037" max="12037" width="13.6640625" style="5" customWidth="1"/>
    <col min="12038" max="12038" width="12.6640625" style="5" customWidth="1"/>
    <col min="12039" max="12039" width="2" style="5" customWidth="1"/>
    <col min="12040" max="12040" width="44.77734375" style="5" customWidth="1"/>
    <col min="12041" max="12041" width="14.109375" style="5" customWidth="1"/>
    <col min="12042" max="12042" width="13.77734375" style="5" customWidth="1"/>
    <col min="12043" max="12043" width="12.44140625" style="5" customWidth="1"/>
    <col min="12044" max="12290" width="9.33203125" style="5"/>
    <col min="12291" max="12291" width="45.109375" style="5" customWidth="1"/>
    <col min="12292" max="12292" width="13" style="5" customWidth="1"/>
    <col min="12293" max="12293" width="13.6640625" style="5" customWidth="1"/>
    <col min="12294" max="12294" width="12.6640625" style="5" customWidth="1"/>
    <col min="12295" max="12295" width="2" style="5" customWidth="1"/>
    <col min="12296" max="12296" width="44.77734375" style="5" customWidth="1"/>
    <col min="12297" max="12297" width="14.109375" style="5" customWidth="1"/>
    <col min="12298" max="12298" width="13.77734375" style="5" customWidth="1"/>
    <col min="12299" max="12299" width="12.44140625" style="5" customWidth="1"/>
    <col min="12300" max="12546" width="9.33203125" style="5"/>
    <col min="12547" max="12547" width="45.109375" style="5" customWidth="1"/>
    <col min="12548" max="12548" width="13" style="5" customWidth="1"/>
    <col min="12549" max="12549" width="13.6640625" style="5" customWidth="1"/>
    <col min="12550" max="12550" width="12.6640625" style="5" customWidth="1"/>
    <col min="12551" max="12551" width="2" style="5" customWidth="1"/>
    <col min="12552" max="12552" width="44.77734375" style="5" customWidth="1"/>
    <col min="12553" max="12553" width="14.109375" style="5" customWidth="1"/>
    <col min="12554" max="12554" width="13.77734375" style="5" customWidth="1"/>
    <col min="12555" max="12555" width="12.44140625" style="5" customWidth="1"/>
    <col min="12556" max="12802" width="9.33203125" style="5"/>
    <col min="12803" max="12803" width="45.109375" style="5" customWidth="1"/>
    <col min="12804" max="12804" width="13" style="5" customWidth="1"/>
    <col min="12805" max="12805" width="13.6640625" style="5" customWidth="1"/>
    <col min="12806" max="12806" width="12.6640625" style="5" customWidth="1"/>
    <col min="12807" max="12807" width="2" style="5" customWidth="1"/>
    <col min="12808" max="12808" width="44.77734375" style="5" customWidth="1"/>
    <col min="12809" max="12809" width="14.109375" style="5" customWidth="1"/>
    <col min="12810" max="12810" width="13.77734375" style="5" customWidth="1"/>
    <col min="12811" max="12811" width="12.44140625" style="5" customWidth="1"/>
    <col min="12812" max="13058" width="9.33203125" style="5"/>
    <col min="13059" max="13059" width="45.109375" style="5" customWidth="1"/>
    <col min="13060" max="13060" width="13" style="5" customWidth="1"/>
    <col min="13061" max="13061" width="13.6640625" style="5" customWidth="1"/>
    <col min="13062" max="13062" width="12.6640625" style="5" customWidth="1"/>
    <col min="13063" max="13063" width="2" style="5" customWidth="1"/>
    <col min="13064" max="13064" width="44.77734375" style="5" customWidth="1"/>
    <col min="13065" max="13065" width="14.109375" style="5" customWidth="1"/>
    <col min="13066" max="13066" width="13.77734375" style="5" customWidth="1"/>
    <col min="13067" max="13067" width="12.44140625" style="5" customWidth="1"/>
    <col min="13068" max="13314" width="9.33203125" style="5"/>
    <col min="13315" max="13315" width="45.109375" style="5" customWidth="1"/>
    <col min="13316" max="13316" width="13" style="5" customWidth="1"/>
    <col min="13317" max="13317" width="13.6640625" style="5" customWidth="1"/>
    <col min="13318" max="13318" width="12.6640625" style="5" customWidth="1"/>
    <col min="13319" max="13319" width="2" style="5" customWidth="1"/>
    <col min="13320" max="13320" width="44.77734375" style="5" customWidth="1"/>
    <col min="13321" max="13321" width="14.109375" style="5" customWidth="1"/>
    <col min="13322" max="13322" width="13.77734375" style="5" customWidth="1"/>
    <col min="13323" max="13323" width="12.44140625" style="5" customWidth="1"/>
    <col min="13324" max="13570" width="9.33203125" style="5"/>
    <col min="13571" max="13571" width="45.109375" style="5" customWidth="1"/>
    <col min="13572" max="13572" width="13" style="5" customWidth="1"/>
    <col min="13573" max="13573" width="13.6640625" style="5" customWidth="1"/>
    <col min="13574" max="13574" width="12.6640625" style="5" customWidth="1"/>
    <col min="13575" max="13575" width="2" style="5" customWidth="1"/>
    <col min="13576" max="13576" width="44.77734375" style="5" customWidth="1"/>
    <col min="13577" max="13577" width="14.109375" style="5" customWidth="1"/>
    <col min="13578" max="13578" width="13.77734375" style="5" customWidth="1"/>
    <col min="13579" max="13579" width="12.44140625" style="5" customWidth="1"/>
    <col min="13580" max="13826" width="9.33203125" style="5"/>
    <col min="13827" max="13827" width="45.109375" style="5" customWidth="1"/>
    <col min="13828" max="13828" width="13" style="5" customWidth="1"/>
    <col min="13829" max="13829" width="13.6640625" style="5" customWidth="1"/>
    <col min="13830" max="13830" width="12.6640625" style="5" customWidth="1"/>
    <col min="13831" max="13831" width="2" style="5" customWidth="1"/>
    <col min="13832" max="13832" width="44.77734375" style="5" customWidth="1"/>
    <col min="13833" max="13833" width="14.109375" style="5" customWidth="1"/>
    <col min="13834" max="13834" width="13.77734375" style="5" customWidth="1"/>
    <col min="13835" max="13835" width="12.44140625" style="5" customWidth="1"/>
    <col min="13836" max="14082" width="9.33203125" style="5"/>
    <col min="14083" max="14083" width="45.109375" style="5" customWidth="1"/>
    <col min="14084" max="14084" width="13" style="5" customWidth="1"/>
    <col min="14085" max="14085" width="13.6640625" style="5" customWidth="1"/>
    <col min="14086" max="14086" width="12.6640625" style="5" customWidth="1"/>
    <col min="14087" max="14087" width="2" style="5" customWidth="1"/>
    <col min="14088" max="14088" width="44.77734375" style="5" customWidth="1"/>
    <col min="14089" max="14089" width="14.109375" style="5" customWidth="1"/>
    <col min="14090" max="14090" width="13.77734375" style="5" customWidth="1"/>
    <col min="14091" max="14091" width="12.44140625" style="5" customWidth="1"/>
    <col min="14092" max="14338" width="9.33203125" style="5"/>
    <col min="14339" max="14339" width="45.109375" style="5" customWidth="1"/>
    <col min="14340" max="14340" width="13" style="5" customWidth="1"/>
    <col min="14341" max="14341" width="13.6640625" style="5" customWidth="1"/>
    <col min="14342" max="14342" width="12.6640625" style="5" customWidth="1"/>
    <col min="14343" max="14343" width="2" style="5" customWidth="1"/>
    <col min="14344" max="14344" width="44.77734375" style="5" customWidth="1"/>
    <col min="14345" max="14345" width="14.109375" style="5" customWidth="1"/>
    <col min="14346" max="14346" width="13.77734375" style="5" customWidth="1"/>
    <col min="14347" max="14347" width="12.44140625" style="5" customWidth="1"/>
    <col min="14348" max="14594" width="9.33203125" style="5"/>
    <col min="14595" max="14595" width="45.109375" style="5" customWidth="1"/>
    <col min="14596" max="14596" width="13" style="5" customWidth="1"/>
    <col min="14597" max="14597" width="13.6640625" style="5" customWidth="1"/>
    <col min="14598" max="14598" width="12.6640625" style="5" customWidth="1"/>
    <col min="14599" max="14599" width="2" style="5" customWidth="1"/>
    <col min="14600" max="14600" width="44.77734375" style="5" customWidth="1"/>
    <col min="14601" max="14601" width="14.109375" style="5" customWidth="1"/>
    <col min="14602" max="14602" width="13.77734375" style="5" customWidth="1"/>
    <col min="14603" max="14603" width="12.44140625" style="5" customWidth="1"/>
    <col min="14604" max="14850" width="9.33203125" style="5"/>
    <col min="14851" max="14851" width="45.109375" style="5" customWidth="1"/>
    <col min="14852" max="14852" width="13" style="5" customWidth="1"/>
    <col min="14853" max="14853" width="13.6640625" style="5" customWidth="1"/>
    <col min="14854" max="14854" width="12.6640625" style="5" customWidth="1"/>
    <col min="14855" max="14855" width="2" style="5" customWidth="1"/>
    <col min="14856" max="14856" width="44.77734375" style="5" customWidth="1"/>
    <col min="14857" max="14857" width="14.109375" style="5" customWidth="1"/>
    <col min="14858" max="14858" width="13.77734375" style="5" customWidth="1"/>
    <col min="14859" max="14859" width="12.44140625" style="5" customWidth="1"/>
    <col min="14860" max="15106" width="9.33203125" style="5"/>
    <col min="15107" max="15107" width="45.109375" style="5" customWidth="1"/>
    <col min="15108" max="15108" width="13" style="5" customWidth="1"/>
    <col min="15109" max="15109" width="13.6640625" style="5" customWidth="1"/>
    <col min="15110" max="15110" width="12.6640625" style="5" customWidth="1"/>
    <col min="15111" max="15111" width="2" style="5" customWidth="1"/>
    <col min="15112" max="15112" width="44.77734375" style="5" customWidth="1"/>
    <col min="15113" max="15113" width="14.109375" style="5" customWidth="1"/>
    <col min="15114" max="15114" width="13.77734375" style="5" customWidth="1"/>
    <col min="15115" max="15115" width="12.44140625" style="5" customWidth="1"/>
    <col min="15116" max="15362" width="9.33203125" style="5"/>
    <col min="15363" max="15363" width="45.109375" style="5" customWidth="1"/>
    <col min="15364" max="15364" width="13" style="5" customWidth="1"/>
    <col min="15365" max="15365" width="13.6640625" style="5" customWidth="1"/>
    <col min="15366" max="15366" width="12.6640625" style="5" customWidth="1"/>
    <col min="15367" max="15367" width="2" style="5" customWidth="1"/>
    <col min="15368" max="15368" width="44.77734375" style="5" customWidth="1"/>
    <col min="15369" max="15369" width="14.109375" style="5" customWidth="1"/>
    <col min="15370" max="15370" width="13.77734375" style="5" customWidth="1"/>
    <col min="15371" max="15371" width="12.44140625" style="5" customWidth="1"/>
    <col min="15372" max="15618" width="9.33203125" style="5"/>
    <col min="15619" max="15619" width="45.109375" style="5" customWidth="1"/>
    <col min="15620" max="15620" width="13" style="5" customWidth="1"/>
    <col min="15621" max="15621" width="13.6640625" style="5" customWidth="1"/>
    <col min="15622" max="15622" width="12.6640625" style="5" customWidth="1"/>
    <col min="15623" max="15623" width="2" style="5" customWidth="1"/>
    <col min="15624" max="15624" width="44.77734375" style="5" customWidth="1"/>
    <col min="15625" max="15625" width="14.109375" style="5" customWidth="1"/>
    <col min="15626" max="15626" width="13.77734375" style="5" customWidth="1"/>
    <col min="15627" max="15627" width="12.44140625" style="5" customWidth="1"/>
    <col min="15628" max="15874" width="9.33203125" style="5"/>
    <col min="15875" max="15875" width="45.109375" style="5" customWidth="1"/>
    <col min="15876" max="15876" width="13" style="5" customWidth="1"/>
    <col min="15877" max="15877" width="13.6640625" style="5" customWidth="1"/>
    <col min="15878" max="15878" width="12.6640625" style="5" customWidth="1"/>
    <col min="15879" max="15879" width="2" style="5" customWidth="1"/>
    <col min="15880" max="15880" width="44.77734375" style="5" customWidth="1"/>
    <col min="15881" max="15881" width="14.109375" style="5" customWidth="1"/>
    <col min="15882" max="15882" width="13.77734375" style="5" customWidth="1"/>
    <col min="15883" max="15883" width="12.44140625" style="5" customWidth="1"/>
    <col min="15884" max="16130" width="9.33203125" style="5"/>
    <col min="16131" max="16131" width="45.109375" style="5" customWidth="1"/>
    <col min="16132" max="16132" width="13" style="5" customWidth="1"/>
    <col min="16133" max="16133" width="13.6640625" style="5" customWidth="1"/>
    <col min="16134" max="16134" width="12.6640625" style="5" customWidth="1"/>
    <col min="16135" max="16135" width="2" style="5" customWidth="1"/>
    <col min="16136" max="16136" width="44.77734375" style="5" customWidth="1"/>
    <col min="16137" max="16137" width="14.109375" style="5" customWidth="1"/>
    <col min="16138" max="16138" width="13.77734375" style="5" customWidth="1"/>
    <col min="16139" max="16139" width="12.44140625" style="5" customWidth="1"/>
    <col min="16140" max="16384" width="9.33203125" style="5"/>
  </cols>
  <sheetData>
    <row r="1" spans="1:11" ht="39.9" customHeight="1" thickBot="1" x14ac:dyDescent="0.25">
      <c r="A1" s="1"/>
      <c r="B1" s="2" t="s">
        <v>1910</v>
      </c>
      <c r="C1" s="2" t="s">
        <v>1911</v>
      </c>
      <c r="D1" s="3" t="s">
        <v>1109</v>
      </c>
      <c r="E1" s="2" t="s">
        <v>111</v>
      </c>
      <c r="F1" s="4"/>
      <c r="G1" s="1" t="s">
        <v>0</v>
      </c>
      <c r="H1" s="2" t="s">
        <v>1910</v>
      </c>
      <c r="I1" s="2" t="s">
        <v>1911</v>
      </c>
      <c r="J1" s="3" t="s">
        <v>1109</v>
      </c>
      <c r="K1" s="2" t="s">
        <v>111</v>
      </c>
    </row>
    <row r="2" spans="1:11" s="11" customFormat="1" ht="12.9" customHeight="1" x14ac:dyDescent="0.2">
      <c r="A2" s="6" t="s">
        <v>1</v>
      </c>
      <c r="B2" s="359"/>
      <c r="C2" s="7"/>
      <c r="D2" s="8"/>
      <c r="E2" s="7"/>
      <c r="F2" s="9"/>
      <c r="G2" s="6" t="s">
        <v>2</v>
      </c>
      <c r="H2" s="365"/>
      <c r="I2" s="10"/>
      <c r="J2" s="6"/>
      <c r="K2" s="10"/>
    </row>
    <row r="3" spans="1:11" ht="24.9" customHeight="1" x14ac:dyDescent="0.2">
      <c r="A3" s="12" t="s">
        <v>3</v>
      </c>
      <c r="B3" s="360">
        <v>6090370</v>
      </c>
      <c r="C3" s="13">
        <v>7670343</v>
      </c>
      <c r="D3" s="12">
        <v>7171380</v>
      </c>
      <c r="E3" s="303">
        <f>SUM(D3/C3)*100</f>
        <v>93.494906290370579</v>
      </c>
      <c r="F3" s="14"/>
      <c r="G3" s="12" t="s">
        <v>4</v>
      </c>
      <c r="H3" s="360">
        <v>8235838</v>
      </c>
      <c r="I3" s="13">
        <v>8660456</v>
      </c>
      <c r="J3" s="12">
        <v>7710928</v>
      </c>
      <c r="K3" s="303">
        <f>SUM(J3/I3)*100</f>
        <v>89.036050757604443</v>
      </c>
    </row>
    <row r="4" spans="1:11" ht="15" customHeight="1" x14ac:dyDescent="0.2">
      <c r="A4" s="12" t="s">
        <v>5</v>
      </c>
      <c r="B4" s="360">
        <v>4499747</v>
      </c>
      <c r="C4" s="13">
        <v>4540747</v>
      </c>
      <c r="D4" s="12">
        <v>5471425</v>
      </c>
      <c r="E4" s="303">
        <f t="shared" ref="E4:E27" si="0">SUM(D4/C4)*100</f>
        <v>120.49614303549615</v>
      </c>
      <c r="F4" s="14"/>
      <c r="G4" s="12" t="s">
        <v>6</v>
      </c>
      <c r="H4" s="360">
        <v>8167142</v>
      </c>
      <c r="I4" s="13">
        <v>9531382</v>
      </c>
      <c r="J4" s="12">
        <v>6053949</v>
      </c>
      <c r="K4" s="303">
        <f t="shared" ref="K4:K27" si="1">SUM(J4/I4)*100</f>
        <v>63.515962323197208</v>
      </c>
    </row>
    <row r="5" spans="1:11" ht="22.5" customHeight="1" x14ac:dyDescent="0.2">
      <c r="A5" s="12" t="s">
        <v>7</v>
      </c>
      <c r="B5" s="360">
        <v>2392621</v>
      </c>
      <c r="C5" s="13">
        <v>2928780</v>
      </c>
      <c r="D5" s="530">
        <v>3028094</v>
      </c>
      <c r="E5" s="303">
        <f t="shared" si="0"/>
        <v>103.39096825299272</v>
      </c>
      <c r="F5" s="14"/>
      <c r="G5" s="12" t="s">
        <v>8</v>
      </c>
      <c r="H5" s="360">
        <v>3145847</v>
      </c>
      <c r="I5" s="13">
        <v>3531085</v>
      </c>
      <c r="J5" s="12">
        <v>3486385</v>
      </c>
      <c r="K5" s="303">
        <f t="shared" si="1"/>
        <v>98.734100142024346</v>
      </c>
    </row>
    <row r="6" spans="1:11" ht="20.100000000000001" customHeight="1" x14ac:dyDescent="0.2">
      <c r="A6" s="12" t="s">
        <v>9</v>
      </c>
      <c r="B6" s="360"/>
      <c r="C6" s="13">
        <v>133574</v>
      </c>
      <c r="D6" s="12">
        <v>132292</v>
      </c>
      <c r="E6" s="303">
        <f t="shared" si="0"/>
        <v>99.040232380553107</v>
      </c>
      <c r="F6" s="14"/>
      <c r="G6" s="12" t="s">
        <v>10</v>
      </c>
      <c r="H6" s="360">
        <v>622263</v>
      </c>
      <c r="I6" s="13">
        <v>762172</v>
      </c>
      <c r="J6" s="12"/>
      <c r="K6" s="303">
        <f t="shared" si="1"/>
        <v>0</v>
      </c>
    </row>
    <row r="7" spans="1:11" ht="14.1" customHeight="1" x14ac:dyDescent="0.2">
      <c r="A7" s="6" t="s">
        <v>11</v>
      </c>
      <c r="B7" s="361">
        <f>SUM(B3+B4+B5+B6)</f>
        <v>12982738</v>
      </c>
      <c r="C7" s="6">
        <f>SUM(C3:C6)</f>
        <v>15273444</v>
      </c>
      <c r="D7" s="6">
        <f>SUM(D3+D4+D5+D6)</f>
        <v>15803191</v>
      </c>
      <c r="E7" s="304">
        <f t="shared" si="0"/>
        <v>103.4684187796806</v>
      </c>
      <c r="F7" s="14"/>
      <c r="G7" s="12" t="s">
        <v>12</v>
      </c>
      <c r="H7" s="360">
        <v>10000</v>
      </c>
      <c r="I7" s="13">
        <v>5000</v>
      </c>
      <c r="J7" s="12"/>
      <c r="K7" s="303">
        <f t="shared" si="1"/>
        <v>0</v>
      </c>
    </row>
    <row r="8" spans="1:11" ht="14.1" customHeight="1" x14ac:dyDescent="0.2">
      <c r="A8" s="12" t="s">
        <v>13</v>
      </c>
      <c r="B8" s="361"/>
      <c r="C8" s="6"/>
      <c r="D8" s="6"/>
      <c r="E8" s="303"/>
      <c r="F8" s="14"/>
      <c r="G8" s="6" t="s">
        <v>14</v>
      </c>
      <c r="H8" s="361">
        <f>SUM(H2:H7)</f>
        <v>20181090</v>
      </c>
      <c r="I8" s="6">
        <f>SUM(I3:I7)</f>
        <v>22490095</v>
      </c>
      <c r="J8" s="6">
        <f>SUM(J2:J7)</f>
        <v>17251262</v>
      </c>
      <c r="K8" s="303">
        <f t="shared" si="1"/>
        <v>76.706043260377513</v>
      </c>
    </row>
    <row r="9" spans="1:11" ht="24.9" customHeight="1" x14ac:dyDescent="0.2">
      <c r="A9" s="12" t="s">
        <v>15</v>
      </c>
      <c r="B9" s="362">
        <v>7367381</v>
      </c>
      <c r="C9" s="15">
        <v>7385680</v>
      </c>
      <c r="D9" s="12">
        <v>7385680</v>
      </c>
      <c r="E9" s="303">
        <f t="shared" si="0"/>
        <v>100</v>
      </c>
      <c r="F9" s="14"/>
      <c r="G9" s="12" t="s">
        <v>16</v>
      </c>
      <c r="H9" s="363">
        <v>169029</v>
      </c>
      <c r="I9" s="12">
        <v>201562</v>
      </c>
      <c r="J9" s="12">
        <v>201562</v>
      </c>
      <c r="K9" s="303">
        <f t="shared" si="1"/>
        <v>100</v>
      </c>
    </row>
    <row r="10" spans="1:11" s="11" customFormat="1" ht="24.9" customHeight="1" x14ac:dyDescent="0.2">
      <c r="A10" s="12" t="s">
        <v>17</v>
      </c>
      <c r="B10" s="16"/>
      <c r="C10" s="16">
        <v>32533</v>
      </c>
      <c r="D10" s="17">
        <v>204116</v>
      </c>
      <c r="E10" s="303">
        <f t="shared" si="0"/>
        <v>627.41216610825927</v>
      </c>
      <c r="F10" s="14"/>
      <c r="G10" s="12"/>
      <c r="H10" s="360"/>
      <c r="I10" s="13"/>
      <c r="J10" s="12"/>
      <c r="K10" s="303"/>
    </row>
    <row r="11" spans="1:11" s="11" customFormat="1" ht="12" customHeight="1" x14ac:dyDescent="0.2">
      <c r="A11" s="18" t="s">
        <v>18</v>
      </c>
      <c r="B11" s="302">
        <f>SUM(B7:B10)</f>
        <v>20350119</v>
      </c>
      <c r="C11" s="19">
        <f>SUM(C7:C10)</f>
        <v>22691657</v>
      </c>
      <c r="D11" s="302">
        <f>SUM(D7:D10)</f>
        <v>23392987</v>
      </c>
      <c r="E11" s="305">
        <f t="shared" si="0"/>
        <v>103.09069540404212</v>
      </c>
      <c r="F11" s="14"/>
      <c r="G11" s="20" t="s">
        <v>19</v>
      </c>
      <c r="H11" s="366">
        <f>SUM(H8:H9)</f>
        <v>20350119</v>
      </c>
      <c r="I11" s="20">
        <f>SUM(I8:I10)</f>
        <v>22691657</v>
      </c>
      <c r="J11" s="20">
        <f>SUM(J8:J10)</f>
        <v>17452824</v>
      </c>
      <c r="K11" s="305">
        <f t="shared" si="1"/>
        <v>76.912955276910793</v>
      </c>
    </row>
    <row r="12" spans="1:11" ht="14.1" customHeight="1" x14ac:dyDescent="0.2">
      <c r="A12" s="6" t="s">
        <v>20</v>
      </c>
      <c r="B12" s="360"/>
      <c r="C12" s="13"/>
      <c r="D12" s="6"/>
      <c r="E12" s="303"/>
      <c r="F12" s="14"/>
      <c r="G12" s="6" t="s">
        <v>21</v>
      </c>
      <c r="H12" s="361"/>
      <c r="I12" s="6"/>
      <c r="J12" s="6"/>
      <c r="K12" s="303"/>
    </row>
    <row r="13" spans="1:11" ht="24" customHeight="1" x14ac:dyDescent="0.2">
      <c r="A13" s="12" t="s">
        <v>22</v>
      </c>
      <c r="B13" s="360">
        <v>10507163</v>
      </c>
      <c r="C13" s="13">
        <v>19020040</v>
      </c>
      <c r="D13" s="12">
        <v>10072813</v>
      </c>
      <c r="E13" s="303">
        <f t="shared" si="0"/>
        <v>52.958947510099875</v>
      </c>
      <c r="F13" s="14"/>
      <c r="G13" s="12" t="s">
        <v>23</v>
      </c>
      <c r="H13" s="363">
        <v>113334</v>
      </c>
      <c r="I13" s="12">
        <v>140670</v>
      </c>
      <c r="J13" s="12">
        <v>109968</v>
      </c>
      <c r="K13" s="303">
        <f t="shared" si="1"/>
        <v>78.174450842397107</v>
      </c>
    </row>
    <row r="14" spans="1:11" ht="20.100000000000001" customHeight="1" x14ac:dyDescent="0.2">
      <c r="A14" s="12" t="s">
        <v>1902</v>
      </c>
      <c r="B14" s="362">
        <v>200441</v>
      </c>
      <c r="C14" s="15">
        <v>412615</v>
      </c>
      <c r="D14" s="12">
        <v>1183345</v>
      </c>
      <c r="E14" s="303">
        <f t="shared" ref="E14:E17" si="2">SUM(D14/C14)*100</f>
        <v>286.79156114053052</v>
      </c>
      <c r="F14" s="14"/>
      <c r="G14" s="12" t="s">
        <v>24</v>
      </c>
      <c r="H14" s="360">
        <v>28743625</v>
      </c>
      <c r="I14" s="13">
        <v>34582324</v>
      </c>
      <c r="J14" s="12">
        <v>13255363</v>
      </c>
      <c r="K14" s="303">
        <f t="shared" si="1"/>
        <v>38.329879160232259</v>
      </c>
    </row>
    <row r="15" spans="1:11" ht="15" customHeight="1" x14ac:dyDescent="0.2">
      <c r="A15" s="12" t="s">
        <v>1903</v>
      </c>
      <c r="B15" s="362">
        <v>134863</v>
      </c>
      <c r="C15" s="15">
        <v>217909</v>
      </c>
      <c r="D15" s="12">
        <v>230212</v>
      </c>
      <c r="E15" s="303">
        <f t="shared" si="2"/>
        <v>105.64593477093649</v>
      </c>
      <c r="F15" s="14"/>
      <c r="G15" s="12" t="s">
        <v>25</v>
      </c>
      <c r="H15" s="362">
        <v>191139</v>
      </c>
      <c r="I15" s="15">
        <v>293620</v>
      </c>
      <c r="J15" s="12">
        <v>148423</v>
      </c>
      <c r="K15" s="303">
        <f t="shared" si="1"/>
        <v>50.5493494993529</v>
      </c>
    </row>
    <row r="16" spans="1:11" ht="24.9" customHeight="1" x14ac:dyDescent="0.2">
      <c r="A16" s="12" t="s">
        <v>1904</v>
      </c>
      <c r="B16" s="362">
        <v>3423124</v>
      </c>
      <c r="C16" s="15">
        <v>3643731</v>
      </c>
      <c r="D16" s="530">
        <v>2461329</v>
      </c>
      <c r="E16" s="303">
        <f t="shared" si="2"/>
        <v>67.549690139036059</v>
      </c>
      <c r="F16" s="14"/>
      <c r="G16" s="12" t="s">
        <v>26</v>
      </c>
      <c r="H16" s="360">
        <v>3618638</v>
      </c>
      <c r="I16" s="13">
        <v>6594881</v>
      </c>
      <c r="J16" s="12">
        <v>2303448</v>
      </c>
      <c r="K16" s="303">
        <f t="shared" si="1"/>
        <v>34.927817499663753</v>
      </c>
    </row>
    <row r="17" spans="1:11" ht="24" customHeight="1" x14ac:dyDescent="0.2">
      <c r="A17" s="6" t="s">
        <v>27</v>
      </c>
      <c r="B17" s="361">
        <f>SUM(B13:B16)</f>
        <v>14265591</v>
      </c>
      <c r="C17" s="361">
        <f t="shared" ref="C17:D17" si="3">SUM(C13:C16)</f>
        <v>23294295</v>
      </c>
      <c r="D17" s="361">
        <f t="shared" si="3"/>
        <v>13947699</v>
      </c>
      <c r="E17" s="304">
        <f t="shared" si="2"/>
        <v>59.87602973174333</v>
      </c>
      <c r="F17" s="9"/>
      <c r="G17" s="12" t="s">
        <v>25</v>
      </c>
      <c r="H17" s="360">
        <v>22485</v>
      </c>
      <c r="I17" s="13">
        <v>28253</v>
      </c>
      <c r="J17" s="12">
        <v>22053</v>
      </c>
      <c r="K17" s="303">
        <f t="shared" si="1"/>
        <v>78.055427742186666</v>
      </c>
    </row>
    <row r="18" spans="1:11" ht="12.9" customHeight="1" x14ac:dyDescent="0.2">
      <c r="A18" s="12" t="s">
        <v>13</v>
      </c>
      <c r="B18" s="361"/>
      <c r="C18" s="6"/>
      <c r="D18" s="6"/>
      <c r="E18" s="303"/>
      <c r="F18" s="9"/>
      <c r="G18" s="12" t="s">
        <v>28</v>
      </c>
      <c r="H18" s="360">
        <v>29385</v>
      </c>
      <c r="I18" s="13">
        <v>168705</v>
      </c>
      <c r="J18" s="12"/>
      <c r="K18" s="303">
        <f t="shared" si="1"/>
        <v>0</v>
      </c>
    </row>
    <row r="19" spans="1:11" ht="24" customHeight="1" x14ac:dyDescent="0.2">
      <c r="A19" s="12" t="s">
        <v>1905</v>
      </c>
      <c r="B19" s="363">
        <v>34841</v>
      </c>
      <c r="C19" s="12">
        <v>34841</v>
      </c>
      <c r="D19" s="12">
        <v>34841</v>
      </c>
      <c r="E19" s="303">
        <f t="shared" ref="E19:E21" si="4">SUM(D19/C19)*100</f>
        <v>100</v>
      </c>
      <c r="F19" s="14"/>
      <c r="G19" s="12" t="s">
        <v>29</v>
      </c>
      <c r="H19" s="360">
        <v>35142</v>
      </c>
      <c r="I19" s="13">
        <v>35224</v>
      </c>
      <c r="J19" s="12">
        <v>35225</v>
      </c>
      <c r="K19" s="303">
        <f t="shared" si="1"/>
        <v>100.00283897342722</v>
      </c>
    </row>
    <row r="20" spans="1:11" ht="21" customHeight="1" x14ac:dyDescent="0.2">
      <c r="A20" s="12" t="s">
        <v>1906</v>
      </c>
      <c r="B20" s="362">
        <v>3775789</v>
      </c>
      <c r="C20" s="15">
        <v>4048765</v>
      </c>
      <c r="D20" s="12">
        <v>4048765</v>
      </c>
      <c r="E20" s="303">
        <f t="shared" si="4"/>
        <v>100</v>
      </c>
      <c r="F20" s="14"/>
      <c r="G20" s="6" t="s">
        <v>30</v>
      </c>
      <c r="H20" s="361">
        <f>SUM(H13+H14+H16+H18+H19)</f>
        <v>32540124</v>
      </c>
      <c r="I20" s="361">
        <f>SUM(I13+I14+I16+I18+I19)</f>
        <v>41521804</v>
      </c>
      <c r="J20" s="6">
        <f>SUM(J13+J14+J16+J18+J19)</f>
        <v>15704004</v>
      </c>
      <c r="K20" s="303">
        <f t="shared" si="1"/>
        <v>37.821102377921726</v>
      </c>
    </row>
    <row r="21" spans="1:11" ht="14.25" customHeight="1" x14ac:dyDescent="0.2">
      <c r="A21" s="931" t="s">
        <v>1907</v>
      </c>
      <c r="B21" s="932">
        <v>14600437</v>
      </c>
      <c r="C21" s="530">
        <v>14605437</v>
      </c>
      <c r="D21" s="530">
        <v>9690850</v>
      </c>
      <c r="E21" s="303">
        <f t="shared" si="4"/>
        <v>66.350976009824294</v>
      </c>
      <c r="F21" s="14"/>
      <c r="G21" s="12" t="s">
        <v>31</v>
      </c>
      <c r="H21" s="360"/>
      <c r="I21" s="13"/>
      <c r="J21" s="6"/>
      <c r="K21" s="303"/>
    </row>
    <row r="22" spans="1:11" ht="12.9" customHeight="1" x14ac:dyDescent="0.2">
      <c r="A22" s="21"/>
      <c r="B22" s="363"/>
      <c r="C22" s="12"/>
      <c r="D22" s="530"/>
      <c r="E22" s="303"/>
      <c r="F22" s="14"/>
      <c r="G22" s="12" t="s">
        <v>32</v>
      </c>
      <c r="H22" s="360">
        <v>111534</v>
      </c>
      <c r="I22" s="360">
        <v>111534</v>
      </c>
      <c r="J22" s="12">
        <v>111533</v>
      </c>
      <c r="K22" s="303">
        <f t="shared" si="1"/>
        <v>99.999103412412353</v>
      </c>
    </row>
    <row r="23" spans="1:11" ht="12.9" customHeight="1" x14ac:dyDescent="0.2">
      <c r="A23" s="367"/>
      <c r="B23" s="367"/>
      <c r="C23" s="367"/>
      <c r="D23" s="367"/>
      <c r="E23" s="368"/>
      <c r="F23" s="14"/>
      <c r="G23" s="367" t="s">
        <v>33</v>
      </c>
      <c r="H23" s="369">
        <v>25000</v>
      </c>
      <c r="I23" s="369">
        <v>350000</v>
      </c>
      <c r="J23" s="367">
        <v>350000</v>
      </c>
      <c r="K23" s="303">
        <f t="shared" si="1"/>
        <v>100</v>
      </c>
    </row>
    <row r="24" spans="1:11" ht="23.1" customHeight="1" x14ac:dyDescent="0.2">
      <c r="A24" s="366" t="s">
        <v>34</v>
      </c>
      <c r="B24" s="364">
        <f>SUM(B17:B23)</f>
        <v>32676658</v>
      </c>
      <c r="C24" s="364">
        <f t="shared" ref="C24:D24" si="5">SUM(C17:C23)</f>
        <v>41983338</v>
      </c>
      <c r="D24" s="364">
        <f t="shared" si="5"/>
        <v>27722155</v>
      </c>
      <c r="E24" s="370">
        <f t="shared" si="0"/>
        <v>66.031326522917254</v>
      </c>
      <c r="F24" s="365"/>
      <c r="G24" s="366" t="s">
        <v>35</v>
      </c>
      <c r="H24" s="364">
        <f>SUM(H20:H23)</f>
        <v>32676658</v>
      </c>
      <c r="I24" s="364">
        <f>SUM(I20:I23)</f>
        <v>41983338</v>
      </c>
      <c r="J24" s="364">
        <f>SUM(J20:J23)</f>
        <v>16165537</v>
      </c>
      <c r="K24" s="305">
        <f t="shared" si="1"/>
        <v>38.504649153909583</v>
      </c>
    </row>
    <row r="25" spans="1:11" ht="23.1" customHeight="1" x14ac:dyDescent="0.2">
      <c r="A25" s="366" t="s">
        <v>36</v>
      </c>
      <c r="B25" s="364">
        <f>SUM(B11+B24)</f>
        <v>53026777</v>
      </c>
      <c r="C25" s="364">
        <f>C11+C24</f>
        <v>64674995</v>
      </c>
      <c r="D25" s="364">
        <f>SUM(D11+D24)</f>
        <v>51115142</v>
      </c>
      <c r="E25" s="370">
        <f t="shared" si="0"/>
        <v>79.033855356308877</v>
      </c>
      <c r="F25" s="365"/>
      <c r="G25" s="366" t="s">
        <v>36</v>
      </c>
      <c r="H25" s="366">
        <f>SUM(H11+H24)</f>
        <v>53026777</v>
      </c>
      <c r="I25" s="366">
        <f>SUM(I11+I24)</f>
        <v>64674995</v>
      </c>
      <c r="J25" s="366">
        <f>SUM(J11+J24)</f>
        <v>33618361</v>
      </c>
      <c r="K25" s="305">
        <f t="shared" si="1"/>
        <v>51.980461691570291</v>
      </c>
    </row>
    <row r="26" spans="1:11" ht="23.1" customHeight="1" x14ac:dyDescent="0.2">
      <c r="A26" s="932" t="s">
        <v>37</v>
      </c>
      <c r="B26" s="933">
        <v>10000000</v>
      </c>
      <c r="C26" s="933">
        <v>11500000</v>
      </c>
      <c r="D26" s="932"/>
      <c r="E26" s="371">
        <f t="shared" si="0"/>
        <v>0</v>
      </c>
      <c r="F26" s="360"/>
      <c r="G26" s="363" t="s">
        <v>38</v>
      </c>
      <c r="H26" s="360">
        <v>10000000</v>
      </c>
      <c r="I26" s="360">
        <v>11500000</v>
      </c>
      <c r="J26" s="363">
        <v>8670000</v>
      </c>
      <c r="K26" s="303">
        <f t="shared" si="1"/>
        <v>75.391304347826079</v>
      </c>
    </row>
    <row r="27" spans="1:11" ht="20.100000000000001" customHeight="1" x14ac:dyDescent="0.2">
      <c r="A27" s="366" t="s">
        <v>39</v>
      </c>
      <c r="B27" s="364">
        <f>SUM(B25:B26)</f>
        <v>63026777</v>
      </c>
      <c r="C27" s="364">
        <f>SUM(C25:C26)</f>
        <v>76174995</v>
      </c>
      <c r="D27" s="366">
        <f>SUM(D25:D26)</f>
        <v>51115142</v>
      </c>
      <c r="E27" s="370">
        <f t="shared" si="0"/>
        <v>67.10225842482825</v>
      </c>
      <c r="F27" s="360"/>
      <c r="G27" s="366" t="s">
        <v>39</v>
      </c>
      <c r="H27" s="366">
        <f>SUM(H25:H26)</f>
        <v>63026777</v>
      </c>
      <c r="I27" s="366">
        <f>SUM(I25:I26)</f>
        <v>76174995</v>
      </c>
      <c r="J27" s="366">
        <f>SUM(J25:J26)</f>
        <v>42288361</v>
      </c>
      <c r="K27" s="305">
        <f t="shared" si="1"/>
        <v>55.514753890039636</v>
      </c>
    </row>
  </sheetData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2021.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0"/>
  <sheetViews>
    <sheetView topLeftCell="A19" zoomScaleNormal="100" workbookViewId="0">
      <selection activeCell="E38" sqref="E38"/>
    </sheetView>
  </sheetViews>
  <sheetFormatPr defaultRowHeight="11.4" x14ac:dyDescent="0.2"/>
  <cols>
    <col min="1" max="1" width="7.44140625" style="44" customWidth="1"/>
    <col min="2" max="2" width="63" style="23" customWidth="1"/>
    <col min="3" max="3" width="13.77734375" style="23" customWidth="1"/>
    <col min="4" max="4" width="13" style="23" customWidth="1"/>
    <col min="5" max="5" width="12.77734375" style="23" customWidth="1"/>
    <col min="6" max="6" width="10.33203125" style="23" customWidth="1"/>
    <col min="7" max="248" width="9.33203125" style="5"/>
    <col min="249" max="249" width="7.44140625" style="5" customWidth="1"/>
    <col min="250" max="250" width="65.44140625" style="5" customWidth="1"/>
    <col min="251" max="253" width="14.33203125" style="5" customWidth="1"/>
    <col min="254" max="504" width="9.33203125" style="5"/>
    <col min="505" max="505" width="7.44140625" style="5" customWidth="1"/>
    <col min="506" max="506" width="65.44140625" style="5" customWidth="1"/>
    <col min="507" max="509" width="14.33203125" style="5" customWidth="1"/>
    <col min="510" max="760" width="9.33203125" style="5"/>
    <col min="761" max="761" width="7.44140625" style="5" customWidth="1"/>
    <col min="762" max="762" width="65.44140625" style="5" customWidth="1"/>
    <col min="763" max="765" width="14.33203125" style="5" customWidth="1"/>
    <col min="766" max="1016" width="9.33203125" style="5"/>
    <col min="1017" max="1017" width="7.44140625" style="5" customWidth="1"/>
    <col min="1018" max="1018" width="65.44140625" style="5" customWidth="1"/>
    <col min="1019" max="1021" width="14.33203125" style="5" customWidth="1"/>
    <col min="1022" max="1272" width="9.33203125" style="5"/>
    <col min="1273" max="1273" width="7.44140625" style="5" customWidth="1"/>
    <col min="1274" max="1274" width="65.44140625" style="5" customWidth="1"/>
    <col min="1275" max="1277" width="14.33203125" style="5" customWidth="1"/>
    <col min="1278" max="1528" width="9.33203125" style="5"/>
    <col min="1529" max="1529" width="7.44140625" style="5" customWidth="1"/>
    <col min="1530" max="1530" width="65.44140625" style="5" customWidth="1"/>
    <col min="1531" max="1533" width="14.33203125" style="5" customWidth="1"/>
    <col min="1534" max="1784" width="9.33203125" style="5"/>
    <col min="1785" max="1785" width="7.44140625" style="5" customWidth="1"/>
    <col min="1786" max="1786" width="65.44140625" style="5" customWidth="1"/>
    <col min="1787" max="1789" width="14.33203125" style="5" customWidth="1"/>
    <col min="1790" max="2040" width="9.33203125" style="5"/>
    <col min="2041" max="2041" width="7.44140625" style="5" customWidth="1"/>
    <col min="2042" max="2042" width="65.44140625" style="5" customWidth="1"/>
    <col min="2043" max="2045" width="14.33203125" style="5" customWidth="1"/>
    <col min="2046" max="2296" width="9.33203125" style="5"/>
    <col min="2297" max="2297" width="7.44140625" style="5" customWidth="1"/>
    <col min="2298" max="2298" width="65.44140625" style="5" customWidth="1"/>
    <col min="2299" max="2301" width="14.33203125" style="5" customWidth="1"/>
    <col min="2302" max="2552" width="9.33203125" style="5"/>
    <col min="2553" max="2553" width="7.44140625" style="5" customWidth="1"/>
    <col min="2554" max="2554" width="65.44140625" style="5" customWidth="1"/>
    <col min="2555" max="2557" width="14.33203125" style="5" customWidth="1"/>
    <col min="2558" max="2808" width="9.33203125" style="5"/>
    <col min="2809" max="2809" width="7.44140625" style="5" customWidth="1"/>
    <col min="2810" max="2810" width="65.44140625" style="5" customWidth="1"/>
    <col min="2811" max="2813" width="14.33203125" style="5" customWidth="1"/>
    <col min="2814" max="3064" width="9.33203125" style="5"/>
    <col min="3065" max="3065" width="7.44140625" style="5" customWidth="1"/>
    <col min="3066" max="3066" width="65.44140625" style="5" customWidth="1"/>
    <col min="3067" max="3069" width="14.33203125" style="5" customWidth="1"/>
    <col min="3070" max="3320" width="9.33203125" style="5"/>
    <col min="3321" max="3321" width="7.44140625" style="5" customWidth="1"/>
    <col min="3322" max="3322" width="65.44140625" style="5" customWidth="1"/>
    <col min="3323" max="3325" width="14.33203125" style="5" customWidth="1"/>
    <col min="3326" max="3576" width="9.33203125" style="5"/>
    <col min="3577" max="3577" width="7.44140625" style="5" customWidth="1"/>
    <col min="3578" max="3578" width="65.44140625" style="5" customWidth="1"/>
    <col min="3579" max="3581" width="14.33203125" style="5" customWidth="1"/>
    <col min="3582" max="3832" width="9.33203125" style="5"/>
    <col min="3833" max="3833" width="7.44140625" style="5" customWidth="1"/>
    <col min="3834" max="3834" width="65.44140625" style="5" customWidth="1"/>
    <col min="3835" max="3837" width="14.33203125" style="5" customWidth="1"/>
    <col min="3838" max="4088" width="9.33203125" style="5"/>
    <col min="4089" max="4089" width="7.44140625" style="5" customWidth="1"/>
    <col min="4090" max="4090" width="65.44140625" style="5" customWidth="1"/>
    <col min="4091" max="4093" width="14.33203125" style="5" customWidth="1"/>
    <col min="4094" max="4344" width="9.33203125" style="5"/>
    <col min="4345" max="4345" width="7.44140625" style="5" customWidth="1"/>
    <col min="4346" max="4346" width="65.44140625" style="5" customWidth="1"/>
    <col min="4347" max="4349" width="14.33203125" style="5" customWidth="1"/>
    <col min="4350" max="4600" width="9.33203125" style="5"/>
    <col min="4601" max="4601" width="7.44140625" style="5" customWidth="1"/>
    <col min="4602" max="4602" width="65.44140625" style="5" customWidth="1"/>
    <col min="4603" max="4605" width="14.33203125" style="5" customWidth="1"/>
    <col min="4606" max="4856" width="9.33203125" style="5"/>
    <col min="4857" max="4857" width="7.44140625" style="5" customWidth="1"/>
    <col min="4858" max="4858" width="65.44140625" style="5" customWidth="1"/>
    <col min="4859" max="4861" width="14.33203125" style="5" customWidth="1"/>
    <col min="4862" max="5112" width="9.33203125" style="5"/>
    <col min="5113" max="5113" width="7.44140625" style="5" customWidth="1"/>
    <col min="5114" max="5114" width="65.44140625" style="5" customWidth="1"/>
    <col min="5115" max="5117" width="14.33203125" style="5" customWidth="1"/>
    <col min="5118" max="5368" width="9.33203125" style="5"/>
    <col min="5369" max="5369" width="7.44140625" style="5" customWidth="1"/>
    <col min="5370" max="5370" width="65.44140625" style="5" customWidth="1"/>
    <col min="5371" max="5373" width="14.33203125" style="5" customWidth="1"/>
    <col min="5374" max="5624" width="9.33203125" style="5"/>
    <col min="5625" max="5625" width="7.44140625" style="5" customWidth="1"/>
    <col min="5626" max="5626" width="65.44140625" style="5" customWidth="1"/>
    <col min="5627" max="5629" width="14.33203125" style="5" customWidth="1"/>
    <col min="5630" max="5880" width="9.33203125" style="5"/>
    <col min="5881" max="5881" width="7.44140625" style="5" customWidth="1"/>
    <col min="5882" max="5882" width="65.44140625" style="5" customWidth="1"/>
    <col min="5883" max="5885" width="14.33203125" style="5" customWidth="1"/>
    <col min="5886" max="6136" width="9.33203125" style="5"/>
    <col min="6137" max="6137" width="7.44140625" style="5" customWidth="1"/>
    <col min="6138" max="6138" width="65.44140625" style="5" customWidth="1"/>
    <col min="6139" max="6141" width="14.33203125" style="5" customWidth="1"/>
    <col min="6142" max="6392" width="9.33203125" style="5"/>
    <col min="6393" max="6393" width="7.44140625" style="5" customWidth="1"/>
    <col min="6394" max="6394" width="65.44140625" style="5" customWidth="1"/>
    <col min="6395" max="6397" width="14.33203125" style="5" customWidth="1"/>
    <col min="6398" max="6648" width="9.33203125" style="5"/>
    <col min="6649" max="6649" width="7.44140625" style="5" customWidth="1"/>
    <col min="6650" max="6650" width="65.44140625" style="5" customWidth="1"/>
    <col min="6651" max="6653" width="14.33203125" style="5" customWidth="1"/>
    <col min="6654" max="6904" width="9.33203125" style="5"/>
    <col min="6905" max="6905" width="7.44140625" style="5" customWidth="1"/>
    <col min="6906" max="6906" width="65.44140625" style="5" customWidth="1"/>
    <col min="6907" max="6909" width="14.33203125" style="5" customWidth="1"/>
    <col min="6910" max="7160" width="9.33203125" style="5"/>
    <col min="7161" max="7161" width="7.44140625" style="5" customWidth="1"/>
    <col min="7162" max="7162" width="65.44140625" style="5" customWidth="1"/>
    <col min="7163" max="7165" width="14.33203125" style="5" customWidth="1"/>
    <col min="7166" max="7416" width="9.33203125" style="5"/>
    <col min="7417" max="7417" width="7.44140625" style="5" customWidth="1"/>
    <col min="7418" max="7418" width="65.44140625" style="5" customWidth="1"/>
    <col min="7419" max="7421" width="14.33203125" style="5" customWidth="1"/>
    <col min="7422" max="7672" width="9.33203125" style="5"/>
    <col min="7673" max="7673" width="7.44140625" style="5" customWidth="1"/>
    <col min="7674" max="7674" width="65.44140625" style="5" customWidth="1"/>
    <col min="7675" max="7677" width="14.33203125" style="5" customWidth="1"/>
    <col min="7678" max="7928" width="9.33203125" style="5"/>
    <col min="7929" max="7929" width="7.44140625" style="5" customWidth="1"/>
    <col min="7930" max="7930" width="65.44140625" style="5" customWidth="1"/>
    <col min="7931" max="7933" width="14.33203125" style="5" customWidth="1"/>
    <col min="7934" max="8184" width="9.33203125" style="5"/>
    <col min="8185" max="8185" width="7.44140625" style="5" customWidth="1"/>
    <col min="8186" max="8186" width="65.44140625" style="5" customWidth="1"/>
    <col min="8187" max="8189" width="14.33203125" style="5" customWidth="1"/>
    <col min="8190" max="8440" width="9.33203125" style="5"/>
    <col min="8441" max="8441" width="7.44140625" style="5" customWidth="1"/>
    <col min="8442" max="8442" width="65.44140625" style="5" customWidth="1"/>
    <col min="8443" max="8445" width="14.33203125" style="5" customWidth="1"/>
    <col min="8446" max="8696" width="9.33203125" style="5"/>
    <col min="8697" max="8697" width="7.44140625" style="5" customWidth="1"/>
    <col min="8698" max="8698" width="65.44140625" style="5" customWidth="1"/>
    <col min="8699" max="8701" width="14.33203125" style="5" customWidth="1"/>
    <col min="8702" max="8952" width="9.33203125" style="5"/>
    <col min="8953" max="8953" width="7.44140625" style="5" customWidth="1"/>
    <col min="8954" max="8954" width="65.44140625" style="5" customWidth="1"/>
    <col min="8955" max="8957" width="14.33203125" style="5" customWidth="1"/>
    <col min="8958" max="9208" width="9.33203125" style="5"/>
    <col min="9209" max="9209" width="7.44140625" style="5" customWidth="1"/>
    <col min="9210" max="9210" width="65.44140625" style="5" customWidth="1"/>
    <col min="9211" max="9213" width="14.33203125" style="5" customWidth="1"/>
    <col min="9214" max="9464" width="9.33203125" style="5"/>
    <col min="9465" max="9465" width="7.44140625" style="5" customWidth="1"/>
    <col min="9466" max="9466" width="65.44140625" style="5" customWidth="1"/>
    <col min="9467" max="9469" width="14.33203125" style="5" customWidth="1"/>
    <col min="9470" max="9720" width="9.33203125" style="5"/>
    <col min="9721" max="9721" width="7.44140625" style="5" customWidth="1"/>
    <col min="9722" max="9722" width="65.44140625" style="5" customWidth="1"/>
    <col min="9723" max="9725" width="14.33203125" style="5" customWidth="1"/>
    <col min="9726" max="9976" width="9.33203125" style="5"/>
    <col min="9977" max="9977" width="7.44140625" style="5" customWidth="1"/>
    <col min="9978" max="9978" width="65.44140625" style="5" customWidth="1"/>
    <col min="9979" max="9981" width="14.33203125" style="5" customWidth="1"/>
    <col min="9982" max="10232" width="9.33203125" style="5"/>
    <col min="10233" max="10233" width="7.44140625" style="5" customWidth="1"/>
    <col min="10234" max="10234" width="65.44140625" style="5" customWidth="1"/>
    <col min="10235" max="10237" width="14.33203125" style="5" customWidth="1"/>
    <col min="10238" max="10488" width="9.33203125" style="5"/>
    <col min="10489" max="10489" width="7.44140625" style="5" customWidth="1"/>
    <col min="10490" max="10490" width="65.44140625" style="5" customWidth="1"/>
    <col min="10491" max="10493" width="14.33203125" style="5" customWidth="1"/>
    <col min="10494" max="10744" width="9.33203125" style="5"/>
    <col min="10745" max="10745" width="7.44140625" style="5" customWidth="1"/>
    <col min="10746" max="10746" width="65.44140625" style="5" customWidth="1"/>
    <col min="10747" max="10749" width="14.33203125" style="5" customWidth="1"/>
    <col min="10750" max="11000" width="9.33203125" style="5"/>
    <col min="11001" max="11001" width="7.44140625" style="5" customWidth="1"/>
    <col min="11002" max="11002" width="65.44140625" style="5" customWidth="1"/>
    <col min="11003" max="11005" width="14.33203125" style="5" customWidth="1"/>
    <col min="11006" max="11256" width="9.33203125" style="5"/>
    <col min="11257" max="11257" width="7.44140625" style="5" customWidth="1"/>
    <col min="11258" max="11258" width="65.44140625" style="5" customWidth="1"/>
    <col min="11259" max="11261" width="14.33203125" style="5" customWidth="1"/>
    <col min="11262" max="11512" width="9.33203125" style="5"/>
    <col min="11513" max="11513" width="7.44140625" style="5" customWidth="1"/>
    <col min="11514" max="11514" width="65.44140625" style="5" customWidth="1"/>
    <col min="11515" max="11517" width="14.33203125" style="5" customWidth="1"/>
    <col min="11518" max="11768" width="9.33203125" style="5"/>
    <col min="11769" max="11769" width="7.44140625" style="5" customWidth="1"/>
    <col min="11770" max="11770" width="65.44140625" style="5" customWidth="1"/>
    <col min="11771" max="11773" width="14.33203125" style="5" customWidth="1"/>
    <col min="11774" max="12024" width="9.33203125" style="5"/>
    <col min="12025" max="12025" width="7.44140625" style="5" customWidth="1"/>
    <col min="12026" max="12026" width="65.44140625" style="5" customWidth="1"/>
    <col min="12027" max="12029" width="14.33203125" style="5" customWidth="1"/>
    <col min="12030" max="12280" width="9.33203125" style="5"/>
    <col min="12281" max="12281" width="7.44140625" style="5" customWidth="1"/>
    <col min="12282" max="12282" width="65.44140625" style="5" customWidth="1"/>
    <col min="12283" max="12285" width="14.33203125" style="5" customWidth="1"/>
    <col min="12286" max="12536" width="9.33203125" style="5"/>
    <col min="12537" max="12537" width="7.44140625" style="5" customWidth="1"/>
    <col min="12538" max="12538" width="65.44140625" style="5" customWidth="1"/>
    <col min="12539" max="12541" width="14.33203125" style="5" customWidth="1"/>
    <col min="12542" max="12792" width="9.33203125" style="5"/>
    <col min="12793" max="12793" width="7.44140625" style="5" customWidth="1"/>
    <col min="12794" max="12794" width="65.44140625" style="5" customWidth="1"/>
    <col min="12795" max="12797" width="14.33203125" style="5" customWidth="1"/>
    <col min="12798" max="13048" width="9.33203125" style="5"/>
    <col min="13049" max="13049" width="7.44140625" style="5" customWidth="1"/>
    <col min="13050" max="13050" width="65.44140625" style="5" customWidth="1"/>
    <col min="13051" max="13053" width="14.33203125" style="5" customWidth="1"/>
    <col min="13054" max="13304" width="9.33203125" style="5"/>
    <col min="13305" max="13305" width="7.44140625" style="5" customWidth="1"/>
    <col min="13306" max="13306" width="65.44140625" style="5" customWidth="1"/>
    <col min="13307" max="13309" width="14.33203125" style="5" customWidth="1"/>
    <col min="13310" max="13560" width="9.33203125" style="5"/>
    <col min="13561" max="13561" width="7.44140625" style="5" customWidth="1"/>
    <col min="13562" max="13562" width="65.44140625" style="5" customWidth="1"/>
    <col min="13563" max="13565" width="14.33203125" style="5" customWidth="1"/>
    <col min="13566" max="13816" width="9.33203125" style="5"/>
    <col min="13817" max="13817" width="7.44140625" style="5" customWidth="1"/>
    <col min="13818" max="13818" width="65.44140625" style="5" customWidth="1"/>
    <col min="13819" max="13821" width="14.33203125" style="5" customWidth="1"/>
    <col min="13822" max="14072" width="9.33203125" style="5"/>
    <col min="14073" max="14073" width="7.44140625" style="5" customWidth="1"/>
    <col min="14074" max="14074" width="65.44140625" style="5" customWidth="1"/>
    <col min="14075" max="14077" width="14.33203125" style="5" customWidth="1"/>
    <col min="14078" max="14328" width="9.33203125" style="5"/>
    <col min="14329" max="14329" width="7.44140625" style="5" customWidth="1"/>
    <col min="14330" max="14330" width="65.44140625" style="5" customWidth="1"/>
    <col min="14331" max="14333" width="14.33203125" style="5" customWidth="1"/>
    <col min="14334" max="14584" width="9.33203125" style="5"/>
    <col min="14585" max="14585" width="7.44140625" style="5" customWidth="1"/>
    <col min="14586" max="14586" width="65.44140625" style="5" customWidth="1"/>
    <col min="14587" max="14589" width="14.33203125" style="5" customWidth="1"/>
    <col min="14590" max="14840" width="9.33203125" style="5"/>
    <col min="14841" max="14841" width="7.44140625" style="5" customWidth="1"/>
    <col min="14842" max="14842" width="65.44140625" style="5" customWidth="1"/>
    <col min="14843" max="14845" width="14.33203125" style="5" customWidth="1"/>
    <col min="14846" max="15096" width="9.33203125" style="5"/>
    <col min="15097" max="15097" width="7.44140625" style="5" customWidth="1"/>
    <col min="15098" max="15098" width="65.44140625" style="5" customWidth="1"/>
    <col min="15099" max="15101" width="14.33203125" style="5" customWidth="1"/>
    <col min="15102" max="15352" width="9.33203125" style="5"/>
    <col min="15353" max="15353" width="7.44140625" style="5" customWidth="1"/>
    <col min="15354" max="15354" width="65.44140625" style="5" customWidth="1"/>
    <col min="15355" max="15357" width="14.33203125" style="5" customWidth="1"/>
    <col min="15358" max="15608" width="9.33203125" style="5"/>
    <col min="15609" max="15609" width="7.44140625" style="5" customWidth="1"/>
    <col min="15610" max="15610" width="65.44140625" style="5" customWidth="1"/>
    <col min="15611" max="15613" width="14.33203125" style="5" customWidth="1"/>
    <col min="15614" max="15864" width="9.33203125" style="5"/>
    <col min="15865" max="15865" width="7.44140625" style="5" customWidth="1"/>
    <col min="15866" max="15866" width="65.44140625" style="5" customWidth="1"/>
    <col min="15867" max="15869" width="14.33203125" style="5" customWidth="1"/>
    <col min="15870" max="16120" width="9.33203125" style="5"/>
    <col min="16121" max="16121" width="7.44140625" style="5" customWidth="1"/>
    <col min="16122" max="16122" width="65.44140625" style="5" customWidth="1"/>
    <col min="16123" max="16125" width="14.33203125" style="5" customWidth="1"/>
    <col min="16126" max="16384" width="9.33203125" style="5"/>
  </cols>
  <sheetData>
    <row r="1" spans="1:6" ht="55.5" customHeight="1" thickBot="1" x14ac:dyDescent="0.25">
      <c r="A1" s="25" t="s">
        <v>40</v>
      </c>
      <c r="B1" s="26" t="s">
        <v>0</v>
      </c>
      <c r="C1" s="27" t="s">
        <v>1912</v>
      </c>
      <c r="D1" s="27" t="s">
        <v>1913</v>
      </c>
      <c r="E1" s="27" t="s">
        <v>1109</v>
      </c>
      <c r="F1" s="27" t="s">
        <v>111</v>
      </c>
    </row>
    <row r="2" spans="1:6" s="11" customFormat="1" ht="14.4" customHeight="1" x14ac:dyDescent="0.2">
      <c r="A2" s="28" t="s">
        <v>41</v>
      </c>
      <c r="B2" s="29" t="s">
        <v>42</v>
      </c>
      <c r="C2" s="29"/>
      <c r="D2" s="29"/>
      <c r="E2" s="29"/>
      <c r="F2" s="29"/>
    </row>
    <row r="3" spans="1:6" ht="14.4" customHeight="1" x14ac:dyDescent="0.2">
      <c r="A3" s="28" t="s">
        <v>43</v>
      </c>
      <c r="B3" s="29" t="s">
        <v>44</v>
      </c>
      <c r="C3" s="30"/>
      <c r="D3" s="29"/>
      <c r="E3" s="29"/>
      <c r="F3" s="30"/>
    </row>
    <row r="4" spans="1:6" ht="14.4" customHeight="1" x14ac:dyDescent="0.2">
      <c r="A4" s="31" t="s">
        <v>45</v>
      </c>
      <c r="B4" s="30" t="s">
        <v>46</v>
      </c>
      <c r="C4" s="30">
        <v>4225717</v>
      </c>
      <c r="D4" s="30">
        <v>4401715</v>
      </c>
      <c r="E4" s="30">
        <v>4401715</v>
      </c>
      <c r="F4" s="306">
        <f t="shared" ref="F4:F40" si="0">SUM(E4/D4)*100</f>
        <v>100</v>
      </c>
    </row>
    <row r="5" spans="1:6" ht="15" customHeight="1" x14ac:dyDescent="0.2">
      <c r="A5" s="31" t="s">
        <v>854</v>
      </c>
      <c r="B5" s="30" t="s">
        <v>855</v>
      </c>
      <c r="C5" s="30">
        <v>43350</v>
      </c>
      <c r="D5" s="30">
        <v>47257</v>
      </c>
      <c r="E5" s="30">
        <v>47257</v>
      </c>
      <c r="F5" s="306">
        <f t="shared" si="0"/>
        <v>100</v>
      </c>
    </row>
    <row r="6" spans="1:6" ht="24.75" customHeight="1" x14ac:dyDescent="0.2">
      <c r="A6" s="31" t="s">
        <v>47</v>
      </c>
      <c r="B6" s="30" t="s">
        <v>48</v>
      </c>
      <c r="C6" s="30">
        <v>1821303</v>
      </c>
      <c r="D6" s="30">
        <v>43350</v>
      </c>
      <c r="E6" s="30">
        <v>37831</v>
      </c>
      <c r="F6" s="306">
        <f t="shared" si="0"/>
        <v>87.268742791234146</v>
      </c>
    </row>
    <row r="7" spans="1:6" ht="18.75" customHeight="1" x14ac:dyDescent="0.2">
      <c r="A7" s="31" t="s">
        <v>49</v>
      </c>
      <c r="B7" s="30" t="s">
        <v>50</v>
      </c>
      <c r="C7" s="30"/>
      <c r="D7" s="30">
        <v>3178021</v>
      </c>
      <c r="E7" s="30">
        <v>2684577</v>
      </c>
      <c r="F7" s="306">
        <f t="shared" si="0"/>
        <v>84.473230353103389</v>
      </c>
    </row>
    <row r="8" spans="1:6" s="11" customFormat="1" ht="22.5" customHeight="1" x14ac:dyDescent="0.2">
      <c r="A8" s="27"/>
      <c r="B8" s="35" t="s">
        <v>51</v>
      </c>
      <c r="C8" s="35">
        <f>SUM(C4:C7)</f>
        <v>6090370</v>
      </c>
      <c r="D8" s="35">
        <f t="shared" ref="D8:E8" si="1">SUM(D4:D7)</f>
        <v>7670343</v>
      </c>
      <c r="E8" s="35">
        <f t="shared" si="1"/>
        <v>7171380</v>
      </c>
      <c r="F8" s="307">
        <f t="shared" si="0"/>
        <v>93.494906290370579</v>
      </c>
    </row>
    <row r="9" spans="1:6" ht="14.4" customHeight="1" x14ac:dyDescent="0.2">
      <c r="A9" s="28" t="s">
        <v>52</v>
      </c>
      <c r="B9" s="29" t="s">
        <v>53</v>
      </c>
      <c r="C9" s="30"/>
      <c r="D9" s="29"/>
      <c r="E9" s="29"/>
      <c r="F9" s="306"/>
    </row>
    <row r="10" spans="1:6" ht="14.4" customHeight="1" x14ac:dyDescent="0.2">
      <c r="A10" s="31" t="s">
        <v>54</v>
      </c>
      <c r="B10" s="30" t="s">
        <v>55</v>
      </c>
      <c r="C10" s="30"/>
      <c r="D10" s="30">
        <v>657918</v>
      </c>
      <c r="E10" s="30">
        <v>657918</v>
      </c>
      <c r="F10" s="306">
        <f t="shared" si="0"/>
        <v>100</v>
      </c>
    </row>
    <row r="11" spans="1:6" ht="23.25" customHeight="1" x14ac:dyDescent="0.2">
      <c r="A11" s="31" t="s">
        <v>56</v>
      </c>
      <c r="B11" s="30" t="s">
        <v>57</v>
      </c>
      <c r="C11" s="30">
        <v>10507163</v>
      </c>
      <c r="D11" s="30">
        <v>18362122</v>
      </c>
      <c r="E11" s="30">
        <v>9414895</v>
      </c>
      <c r="F11" s="306">
        <f t="shared" si="0"/>
        <v>51.27345848154151</v>
      </c>
    </row>
    <row r="12" spans="1:6" s="11" customFormat="1" ht="22.5" customHeight="1" x14ac:dyDescent="0.2">
      <c r="A12" s="27"/>
      <c r="B12" s="35" t="s">
        <v>58</v>
      </c>
      <c r="C12" s="35">
        <f>SUM(C10:C11)</f>
        <v>10507163</v>
      </c>
      <c r="D12" s="35">
        <f>SUM(D10:D11)</f>
        <v>19020040</v>
      </c>
      <c r="E12" s="35">
        <f>SUM(E10:E11)</f>
        <v>10072813</v>
      </c>
      <c r="F12" s="307">
        <f t="shared" si="0"/>
        <v>52.958947510099875</v>
      </c>
    </row>
    <row r="13" spans="1:6" ht="14.4" customHeight="1" x14ac:dyDescent="0.2">
      <c r="A13" s="28" t="s">
        <v>59</v>
      </c>
      <c r="B13" s="29" t="s">
        <v>60</v>
      </c>
      <c r="C13" s="30"/>
      <c r="D13" s="29"/>
      <c r="E13" s="29"/>
      <c r="F13" s="306"/>
    </row>
    <row r="14" spans="1:6" ht="14.4" customHeight="1" x14ac:dyDescent="0.2">
      <c r="A14" s="529" t="s">
        <v>1066</v>
      </c>
      <c r="B14" s="373" t="s">
        <v>1067</v>
      </c>
      <c r="C14" s="373"/>
      <c r="D14" s="528"/>
      <c r="E14" s="373">
        <v>63</v>
      </c>
      <c r="F14" s="374"/>
    </row>
    <row r="15" spans="1:6" ht="14.4" customHeight="1" x14ac:dyDescent="0.25">
      <c r="A15" s="36" t="s">
        <v>61</v>
      </c>
      <c r="B15" s="37" t="s">
        <v>62</v>
      </c>
      <c r="C15" s="30">
        <v>1091747</v>
      </c>
      <c r="D15" s="308">
        <v>1116747</v>
      </c>
      <c r="E15" s="308">
        <v>1126053</v>
      </c>
      <c r="F15" s="306">
        <f t="shared" si="0"/>
        <v>100.83331318552904</v>
      </c>
    </row>
    <row r="16" spans="1:6" ht="14.4" customHeight="1" x14ac:dyDescent="0.2">
      <c r="A16" s="31" t="s">
        <v>63</v>
      </c>
      <c r="B16" s="30" t="s">
        <v>64</v>
      </c>
      <c r="C16" s="30"/>
      <c r="D16" s="558"/>
      <c r="E16" s="30"/>
      <c r="F16" s="306"/>
    </row>
    <row r="17" spans="1:6" ht="14.4" customHeight="1" x14ac:dyDescent="0.2">
      <c r="A17" s="32" t="s">
        <v>65</v>
      </c>
      <c r="B17" s="30" t="s">
        <v>66</v>
      </c>
      <c r="C17" s="30">
        <v>3400000</v>
      </c>
      <c r="D17" s="30">
        <v>3400000</v>
      </c>
      <c r="E17" s="30">
        <v>4271032</v>
      </c>
      <c r="F17" s="306">
        <f t="shared" si="0"/>
        <v>125.61858823529413</v>
      </c>
    </row>
    <row r="18" spans="1:6" ht="15" customHeight="1" x14ac:dyDescent="0.2">
      <c r="A18" s="32" t="s">
        <v>67</v>
      </c>
      <c r="B18" s="30" t="s">
        <v>68</v>
      </c>
      <c r="C18" s="30"/>
      <c r="D18" s="30">
        <v>16000</v>
      </c>
      <c r="E18" s="30">
        <v>17056</v>
      </c>
      <c r="F18" s="306">
        <f t="shared" si="0"/>
        <v>106.60000000000001</v>
      </c>
    </row>
    <row r="19" spans="1:6" ht="14.4" customHeight="1" x14ac:dyDescent="0.2">
      <c r="A19" s="31" t="s">
        <v>69</v>
      </c>
      <c r="B19" s="30" t="s">
        <v>70</v>
      </c>
      <c r="C19" s="30">
        <v>8000</v>
      </c>
      <c r="D19" s="30">
        <v>8000</v>
      </c>
      <c r="E19" s="30">
        <v>57221</v>
      </c>
      <c r="F19" s="306">
        <f t="shared" si="0"/>
        <v>715.26249999999993</v>
      </c>
    </row>
    <row r="20" spans="1:6" ht="15" customHeight="1" x14ac:dyDescent="0.2">
      <c r="A20" s="27"/>
      <c r="B20" s="35" t="s">
        <v>71</v>
      </c>
      <c r="C20" s="35">
        <f>SUM(C13:C19)</f>
        <v>4499747</v>
      </c>
      <c r="D20" s="35">
        <f>SUM(D15:D19)</f>
        <v>4540747</v>
      </c>
      <c r="E20" s="35">
        <f>SUM(E14:E19)</f>
        <v>5471425</v>
      </c>
      <c r="F20" s="307">
        <f t="shared" si="0"/>
        <v>120.49614303549615</v>
      </c>
    </row>
    <row r="21" spans="1:6" ht="15" customHeight="1" x14ac:dyDescent="0.2">
      <c r="A21" s="27" t="s">
        <v>72</v>
      </c>
      <c r="B21" s="35" t="s">
        <v>73</v>
      </c>
      <c r="C21" s="35">
        <v>5815745</v>
      </c>
      <c r="D21" s="35">
        <v>6572511</v>
      </c>
      <c r="E21" s="35">
        <v>5489423</v>
      </c>
      <c r="F21" s="307">
        <f t="shared" si="0"/>
        <v>83.52094047465269</v>
      </c>
    </row>
    <row r="22" spans="1:6" ht="15" customHeight="1" x14ac:dyDescent="0.2">
      <c r="A22" s="28" t="s">
        <v>74</v>
      </c>
      <c r="B22" s="29" t="s">
        <v>75</v>
      </c>
      <c r="C22" s="30"/>
      <c r="D22" s="29"/>
      <c r="E22" s="29"/>
      <c r="F22" s="306"/>
    </row>
    <row r="23" spans="1:6" ht="15" customHeight="1" x14ac:dyDescent="0.2">
      <c r="A23" s="38" t="s">
        <v>76</v>
      </c>
      <c r="B23" s="30" t="s">
        <v>77</v>
      </c>
      <c r="C23" s="30">
        <v>200441</v>
      </c>
      <c r="D23" s="30">
        <v>410463</v>
      </c>
      <c r="E23" s="30">
        <v>1180871</v>
      </c>
      <c r="F23" s="306">
        <f t="shared" si="0"/>
        <v>287.6924351281358</v>
      </c>
    </row>
    <row r="24" spans="1:6" ht="15" customHeight="1" x14ac:dyDescent="0.2">
      <c r="A24" s="38" t="s">
        <v>78</v>
      </c>
      <c r="B24" s="30" t="s">
        <v>79</v>
      </c>
      <c r="C24" s="30"/>
      <c r="D24" s="30">
        <v>2152</v>
      </c>
      <c r="E24" s="30">
        <v>2450</v>
      </c>
      <c r="F24" s="306">
        <f t="shared" si="0"/>
        <v>113.84758364312269</v>
      </c>
    </row>
    <row r="25" spans="1:6" ht="15" customHeight="1" x14ac:dyDescent="0.2">
      <c r="A25" s="1336" t="s">
        <v>2284</v>
      </c>
      <c r="B25" s="1328" t="s">
        <v>2285</v>
      </c>
      <c r="C25" s="1328"/>
      <c r="D25" s="1328"/>
      <c r="E25" s="1328">
        <v>24</v>
      </c>
      <c r="F25" s="1337"/>
    </row>
    <row r="26" spans="1:6" ht="15" customHeight="1" x14ac:dyDescent="0.2">
      <c r="A26" s="39"/>
      <c r="B26" s="35" t="s">
        <v>80</v>
      </c>
      <c r="C26" s="35">
        <f>SUM(C23:C24)</f>
        <v>200441</v>
      </c>
      <c r="D26" s="35">
        <f>SUM(D23:D24)</f>
        <v>412615</v>
      </c>
      <c r="E26" s="35">
        <f>SUM(E23:E25)</f>
        <v>1183345</v>
      </c>
      <c r="F26" s="307">
        <f t="shared" si="0"/>
        <v>286.79156114053052</v>
      </c>
    </row>
    <row r="27" spans="1:6" ht="15" customHeight="1" x14ac:dyDescent="0.2">
      <c r="A27" s="27" t="s">
        <v>81</v>
      </c>
      <c r="B27" s="35" t="s">
        <v>82</v>
      </c>
      <c r="C27" s="35"/>
      <c r="D27" s="35">
        <v>133574</v>
      </c>
      <c r="E27" s="35">
        <v>132292</v>
      </c>
      <c r="F27" s="307">
        <f t="shared" si="0"/>
        <v>99.040232380553107</v>
      </c>
    </row>
    <row r="28" spans="1:6" ht="15" customHeight="1" x14ac:dyDescent="0.2">
      <c r="A28" s="28" t="s">
        <v>83</v>
      </c>
      <c r="B28" s="29" t="s">
        <v>84</v>
      </c>
      <c r="C28" s="29"/>
      <c r="D28" s="29"/>
      <c r="E28" s="29"/>
      <c r="F28" s="306"/>
    </row>
    <row r="29" spans="1:6" ht="24.9" customHeight="1" x14ac:dyDescent="0.2">
      <c r="A29" s="935" t="s">
        <v>1914</v>
      </c>
      <c r="B29" s="30" t="s">
        <v>85</v>
      </c>
      <c r="C29" s="30">
        <v>3000</v>
      </c>
      <c r="D29" s="30">
        <v>3000</v>
      </c>
      <c r="E29" s="30">
        <v>11799</v>
      </c>
      <c r="F29" s="306">
        <f t="shared" si="0"/>
        <v>393.29999999999995</v>
      </c>
    </row>
    <row r="30" spans="1:6" ht="15" customHeight="1" x14ac:dyDescent="0.2">
      <c r="A30" s="935" t="s">
        <v>1915</v>
      </c>
      <c r="B30" s="30" t="s">
        <v>86</v>
      </c>
      <c r="C30" s="30">
        <v>131863</v>
      </c>
      <c r="D30" s="30">
        <v>214909</v>
      </c>
      <c r="E30" s="30">
        <v>218413</v>
      </c>
      <c r="F30" s="306">
        <f t="shared" si="0"/>
        <v>101.63045754249474</v>
      </c>
    </row>
    <row r="31" spans="1:6" ht="15" customHeight="1" x14ac:dyDescent="0.2">
      <c r="A31" s="39"/>
      <c r="B31" s="35" t="s">
        <v>87</v>
      </c>
      <c r="C31" s="35">
        <f>SUM(C29:C30)</f>
        <v>134863</v>
      </c>
      <c r="D31" s="35">
        <f>SUM(D29:D30)</f>
        <v>217909</v>
      </c>
      <c r="E31" s="35">
        <f>SUM(E29:E30)</f>
        <v>230212</v>
      </c>
      <c r="F31" s="307">
        <f t="shared" si="0"/>
        <v>105.64593477093649</v>
      </c>
    </row>
    <row r="32" spans="1:6" ht="15" customHeight="1" x14ac:dyDescent="0.2">
      <c r="A32" s="27" t="s">
        <v>88</v>
      </c>
      <c r="B32" s="35" t="s">
        <v>89</v>
      </c>
      <c r="C32" s="35">
        <f>SUM(C8+C12+C20+C21+C26+C27+C31)</f>
        <v>27248329</v>
      </c>
      <c r="D32" s="35">
        <f>D8+D12+D20+D21+D26+D27+D31</f>
        <v>38567739</v>
      </c>
      <c r="E32" s="35">
        <f>SUM(E8+E12+E20+E21+E26+E27+E31)</f>
        <v>29750890</v>
      </c>
      <c r="F32" s="307">
        <f t="shared" si="0"/>
        <v>77.139315841148999</v>
      </c>
    </row>
    <row r="33" spans="1:6" ht="15.9" customHeight="1" x14ac:dyDescent="0.2">
      <c r="A33" s="28" t="s">
        <v>90</v>
      </c>
      <c r="B33" s="29" t="s">
        <v>91</v>
      </c>
      <c r="C33" s="29"/>
      <c r="D33" s="29"/>
      <c r="E33" s="29"/>
      <c r="F33" s="306"/>
    </row>
    <row r="34" spans="1:6" ht="14.4" customHeight="1" x14ac:dyDescent="0.2">
      <c r="A34" s="31" t="s">
        <v>92</v>
      </c>
      <c r="B34" s="30" t="s">
        <v>93</v>
      </c>
      <c r="C34" s="30"/>
      <c r="D34" s="30"/>
      <c r="E34" s="30"/>
      <c r="F34" s="306"/>
    </row>
    <row r="35" spans="1:6" ht="14.4" customHeight="1" x14ac:dyDescent="0.2">
      <c r="A35" s="40" t="s">
        <v>94</v>
      </c>
      <c r="B35" s="41" t="s">
        <v>95</v>
      </c>
      <c r="C35" s="30">
        <v>34841</v>
      </c>
      <c r="D35" s="41">
        <v>34841</v>
      </c>
      <c r="E35" s="41">
        <v>34841</v>
      </c>
      <c r="F35" s="306">
        <f t="shared" si="0"/>
        <v>100</v>
      </c>
    </row>
    <row r="36" spans="1:6" ht="14.4" customHeight="1" x14ac:dyDescent="0.2">
      <c r="A36" s="40" t="s">
        <v>96</v>
      </c>
      <c r="B36" s="42" t="s">
        <v>97</v>
      </c>
      <c r="C36" s="30">
        <v>24600437</v>
      </c>
      <c r="D36" s="40">
        <v>26105437</v>
      </c>
      <c r="E36" s="40">
        <v>9690850</v>
      </c>
      <c r="F36" s="306">
        <f t="shared" si="0"/>
        <v>37.121960455977046</v>
      </c>
    </row>
    <row r="37" spans="1:6" ht="14.4" customHeight="1" x14ac:dyDescent="0.2">
      <c r="A37" s="40" t="s">
        <v>98</v>
      </c>
      <c r="B37" s="41" t="s">
        <v>99</v>
      </c>
      <c r="C37" s="30">
        <v>11143170</v>
      </c>
      <c r="D37" s="41">
        <v>11434445</v>
      </c>
      <c r="E37" s="41">
        <v>11434445</v>
      </c>
      <c r="F37" s="306">
        <f t="shared" si="0"/>
        <v>100</v>
      </c>
    </row>
    <row r="38" spans="1:6" ht="14.4" customHeight="1" x14ac:dyDescent="0.2">
      <c r="A38" s="40" t="s">
        <v>100</v>
      </c>
      <c r="B38" s="41" t="s">
        <v>101</v>
      </c>
      <c r="C38" s="30"/>
      <c r="D38" s="41">
        <v>32533</v>
      </c>
      <c r="E38" s="41">
        <v>204116</v>
      </c>
      <c r="F38" s="306">
        <f t="shared" si="0"/>
        <v>627.41216610825927</v>
      </c>
    </row>
    <row r="39" spans="1:6" ht="14.4" customHeight="1" x14ac:dyDescent="0.2">
      <c r="A39" s="43"/>
      <c r="B39" s="35" t="s">
        <v>102</v>
      </c>
      <c r="C39" s="35">
        <f>SUM(C35:C37)</f>
        <v>35778448</v>
      </c>
      <c r="D39" s="35">
        <f>SUM(D35:D38)</f>
        <v>37607256</v>
      </c>
      <c r="E39" s="35">
        <f>SUM(E35:E38)</f>
        <v>21364252</v>
      </c>
      <c r="F39" s="307">
        <f t="shared" si="0"/>
        <v>56.8088562483793</v>
      </c>
    </row>
    <row r="40" spans="1:6" ht="15.9" customHeight="1" x14ac:dyDescent="0.2">
      <c r="A40" s="27"/>
      <c r="B40" s="35" t="s">
        <v>103</v>
      </c>
      <c r="C40" s="35">
        <f>SUM(C32+C39)</f>
        <v>63026777</v>
      </c>
      <c r="D40" s="35">
        <f>D32+D39</f>
        <v>76174995</v>
      </c>
      <c r="E40" s="35">
        <f t="shared" ref="E40" si="2">SUM(E32+E39)</f>
        <v>51115142</v>
      </c>
      <c r="F40" s="307">
        <f t="shared" si="0"/>
        <v>67.10225842482825</v>
      </c>
    </row>
  </sheetData>
  <phoneticPr fontId="30" type="noConversion"/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2021.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62"/>
  <sheetViews>
    <sheetView zoomScale="96" zoomScaleNormal="96" workbookViewId="0">
      <pane xSplit="1" ySplit="2" topLeftCell="E51" activePane="bottomRight" state="frozen"/>
      <selection pane="topRight" activeCell="B1" sqref="B1"/>
      <selection pane="bottomLeft" activeCell="A141" sqref="A141"/>
      <selection pane="bottomRight" activeCell="A68" sqref="A68"/>
    </sheetView>
  </sheetViews>
  <sheetFormatPr defaultColWidth="9.33203125" defaultRowHeight="11.4" x14ac:dyDescent="0.25"/>
  <cols>
    <col min="1" max="1" width="75.6640625" style="46" customWidth="1"/>
    <col min="2" max="2" width="9.33203125" style="46" customWidth="1"/>
    <col min="3" max="3" width="11.109375" style="46" customWidth="1"/>
    <col min="4" max="4" width="10.6640625" style="46" customWidth="1"/>
    <col min="5" max="9" width="12.44140625" style="46" customWidth="1"/>
    <col min="10" max="10" width="11.109375" style="46" customWidth="1"/>
    <col min="11" max="11" width="12.6640625" style="46" customWidth="1"/>
    <col min="12" max="16384" width="9.33203125" style="46"/>
  </cols>
  <sheetData>
    <row r="1" spans="1:11" ht="21" customHeight="1" x14ac:dyDescent="0.25">
      <c r="A1" s="45"/>
      <c r="B1" s="1628" t="s">
        <v>1916</v>
      </c>
      <c r="C1" s="1629"/>
      <c r="D1" s="1630" t="s">
        <v>1917</v>
      </c>
      <c r="E1" s="1631"/>
      <c r="F1" s="1628" t="s">
        <v>1916</v>
      </c>
      <c r="G1" s="1629"/>
      <c r="H1" s="1630" t="s">
        <v>1918</v>
      </c>
      <c r="I1" s="1631"/>
      <c r="J1" s="1630" t="s">
        <v>1975</v>
      </c>
      <c r="K1" s="1631"/>
    </row>
    <row r="2" spans="1:11" ht="32.25" customHeight="1" x14ac:dyDescent="0.25">
      <c r="A2" s="936" t="s">
        <v>104</v>
      </c>
      <c r="B2" s="937" t="s">
        <v>1041</v>
      </c>
      <c r="C2" s="937" t="s">
        <v>105</v>
      </c>
      <c r="D2" s="937" t="s">
        <v>106</v>
      </c>
      <c r="E2" s="938" t="s">
        <v>107</v>
      </c>
      <c r="F2" s="937" t="s">
        <v>1041</v>
      </c>
      <c r="G2" s="937" t="s">
        <v>105</v>
      </c>
      <c r="H2" s="937" t="s">
        <v>106</v>
      </c>
      <c r="I2" s="938" t="s">
        <v>107</v>
      </c>
      <c r="J2" s="937" t="s">
        <v>1976</v>
      </c>
      <c r="K2" s="938" t="s">
        <v>111</v>
      </c>
    </row>
    <row r="3" spans="1:11" ht="15.9" customHeight="1" x14ac:dyDescent="0.25">
      <c r="A3" s="939" t="s">
        <v>108</v>
      </c>
      <c r="B3" s="940"/>
      <c r="C3" s="940"/>
      <c r="D3" s="941"/>
      <c r="E3" s="941"/>
      <c r="F3" s="941"/>
      <c r="G3" s="941"/>
      <c r="H3" s="941"/>
      <c r="I3" s="941"/>
      <c r="J3" s="941"/>
      <c r="K3" s="941"/>
    </row>
    <row r="4" spans="1:11" ht="15.9" customHeight="1" x14ac:dyDescent="0.25">
      <c r="A4" s="943" t="s">
        <v>1919</v>
      </c>
      <c r="B4" s="944"/>
      <c r="C4" s="944"/>
      <c r="D4" s="944"/>
      <c r="E4" s="944"/>
      <c r="F4" s="944"/>
      <c r="G4" s="944"/>
      <c r="H4" s="944"/>
      <c r="I4" s="944"/>
      <c r="J4" s="944"/>
      <c r="K4" s="944"/>
    </row>
    <row r="5" spans="1:11" ht="15.9" customHeight="1" x14ac:dyDescent="0.25">
      <c r="A5" s="942" t="s">
        <v>1920</v>
      </c>
      <c r="B5" s="945"/>
      <c r="C5" s="945">
        <v>130.56</v>
      </c>
      <c r="D5" s="944">
        <v>5475000</v>
      </c>
      <c r="E5" s="944">
        <v>714816</v>
      </c>
      <c r="F5" s="945"/>
      <c r="G5" s="945">
        <v>130.56</v>
      </c>
      <c r="H5" s="944">
        <v>5492000</v>
      </c>
      <c r="I5" s="944">
        <v>717035</v>
      </c>
      <c r="J5" s="944">
        <v>717035</v>
      </c>
      <c r="K5" s="948">
        <f>SUM(J5/I5)*100</f>
        <v>100</v>
      </c>
    </row>
    <row r="6" spans="1:11" ht="15.9" customHeight="1" x14ac:dyDescent="0.25">
      <c r="A6" s="942" t="s">
        <v>1921</v>
      </c>
      <c r="B6" s="944"/>
      <c r="C6" s="944"/>
      <c r="E6" s="946"/>
      <c r="F6" s="944"/>
      <c r="G6" s="944"/>
      <c r="I6" s="946"/>
      <c r="J6" s="946"/>
      <c r="K6" s="948"/>
    </row>
    <row r="7" spans="1:11" ht="15.9" customHeight="1" x14ac:dyDescent="0.25">
      <c r="A7" s="942" t="s">
        <v>1922</v>
      </c>
      <c r="B7" s="944"/>
      <c r="C7" s="944">
        <v>2369.1999999999998</v>
      </c>
      <c r="D7" s="947">
        <v>25200</v>
      </c>
      <c r="E7" s="944">
        <v>59704</v>
      </c>
      <c r="F7" s="944"/>
      <c r="G7" s="948">
        <v>2369.1999999999998</v>
      </c>
      <c r="H7" s="947">
        <v>25200</v>
      </c>
      <c r="I7" s="944">
        <v>59704</v>
      </c>
      <c r="J7" s="944">
        <v>59704</v>
      </c>
      <c r="K7" s="948">
        <f t="shared" ref="K7:K60" si="0">SUM(J7/I7)*100</f>
        <v>100</v>
      </c>
    </row>
    <row r="8" spans="1:11" ht="15.9" customHeight="1" x14ac:dyDescent="0.25">
      <c r="A8" s="942" t="s">
        <v>1923</v>
      </c>
      <c r="B8" s="944"/>
      <c r="C8" s="944">
        <v>402.8</v>
      </c>
      <c r="D8" s="947">
        <v>415000</v>
      </c>
      <c r="E8" s="944">
        <v>167162</v>
      </c>
      <c r="F8" s="944"/>
      <c r="G8" s="948">
        <v>402.8</v>
      </c>
      <c r="H8" s="947">
        <v>415000</v>
      </c>
      <c r="I8" s="944">
        <v>167162</v>
      </c>
      <c r="J8" s="944">
        <v>167162</v>
      </c>
      <c r="K8" s="948">
        <f t="shared" si="0"/>
        <v>100</v>
      </c>
    </row>
    <row r="9" spans="1:11" ht="15.9" customHeight="1" x14ac:dyDescent="0.25">
      <c r="A9" s="942" t="s">
        <v>1924</v>
      </c>
      <c r="B9" s="944"/>
      <c r="C9" s="944">
        <v>323446</v>
      </c>
      <c r="D9" s="947">
        <v>70</v>
      </c>
      <c r="E9" s="944">
        <v>22641</v>
      </c>
      <c r="F9" s="944"/>
      <c r="G9" s="944">
        <v>323446</v>
      </c>
      <c r="H9" s="947">
        <v>70</v>
      </c>
      <c r="I9" s="944">
        <v>22641</v>
      </c>
      <c r="J9" s="944">
        <v>22641</v>
      </c>
      <c r="K9" s="948">
        <f t="shared" si="0"/>
        <v>100</v>
      </c>
    </row>
    <row r="10" spans="1:11" ht="15.9" customHeight="1" x14ac:dyDescent="0.25">
      <c r="A10" s="942" t="s">
        <v>1925</v>
      </c>
      <c r="B10" s="944"/>
      <c r="C10" s="945">
        <v>219.19</v>
      </c>
      <c r="D10" s="947">
        <v>470000</v>
      </c>
      <c r="E10" s="944">
        <v>103022</v>
      </c>
      <c r="F10" s="944"/>
      <c r="G10" s="945">
        <v>219.19</v>
      </c>
      <c r="H10" s="947">
        <v>480000</v>
      </c>
      <c r="I10" s="944">
        <v>105214</v>
      </c>
      <c r="J10" s="944">
        <v>105214</v>
      </c>
      <c r="K10" s="948">
        <f t="shared" si="0"/>
        <v>100</v>
      </c>
    </row>
    <row r="11" spans="1:11" ht="15.9" customHeight="1" x14ac:dyDescent="0.25">
      <c r="A11" s="942" t="s">
        <v>1926</v>
      </c>
      <c r="B11" s="944">
        <v>56959</v>
      </c>
      <c r="C11" s="944"/>
      <c r="D11" s="947">
        <v>2700</v>
      </c>
      <c r="E11" s="947">
        <v>153789</v>
      </c>
      <c r="F11" s="944">
        <v>56959</v>
      </c>
      <c r="G11" s="944"/>
      <c r="H11" s="947">
        <v>2700</v>
      </c>
      <c r="I11" s="947">
        <v>153789</v>
      </c>
      <c r="J11" s="947">
        <v>153789</v>
      </c>
      <c r="K11" s="948">
        <f t="shared" si="0"/>
        <v>100</v>
      </c>
    </row>
    <row r="12" spans="1:11" ht="15.9" customHeight="1" x14ac:dyDescent="0.25">
      <c r="A12" s="942" t="s">
        <v>1927</v>
      </c>
      <c r="B12" s="944">
        <v>4236</v>
      </c>
      <c r="C12" s="944"/>
      <c r="D12" s="947">
        <v>2550</v>
      </c>
      <c r="E12" s="947">
        <v>10802</v>
      </c>
      <c r="F12" s="944">
        <v>4236</v>
      </c>
      <c r="G12" s="944"/>
      <c r="H12" s="947">
        <v>2550</v>
      </c>
      <c r="I12" s="947">
        <v>10802</v>
      </c>
      <c r="J12" s="947">
        <v>10802</v>
      </c>
      <c r="K12" s="948">
        <f t="shared" si="0"/>
        <v>100</v>
      </c>
    </row>
    <row r="13" spans="1:11" ht="15.9" customHeight="1" x14ac:dyDescent="0.25">
      <c r="A13" s="942" t="s">
        <v>1928</v>
      </c>
      <c r="B13" s="944"/>
      <c r="C13" s="944"/>
      <c r="D13" s="949"/>
      <c r="E13" s="944">
        <v>100</v>
      </c>
      <c r="F13" s="944"/>
      <c r="G13" s="944"/>
      <c r="H13" s="949"/>
      <c r="I13" s="944">
        <v>100</v>
      </c>
      <c r="J13" s="944">
        <v>100</v>
      </c>
      <c r="K13" s="948">
        <f t="shared" si="0"/>
        <v>100</v>
      </c>
    </row>
    <row r="14" spans="1:11" ht="15.9" customHeight="1" x14ac:dyDescent="0.25">
      <c r="A14" s="943" t="s">
        <v>1929</v>
      </c>
      <c r="B14" s="944"/>
      <c r="C14" s="944"/>
      <c r="D14" s="949"/>
      <c r="E14" s="949"/>
      <c r="F14" s="944"/>
      <c r="G14" s="944"/>
      <c r="H14" s="949"/>
      <c r="I14" s="949"/>
      <c r="J14" s="949"/>
      <c r="K14" s="948"/>
    </row>
    <row r="15" spans="1:11" ht="15.9" customHeight="1" x14ac:dyDescent="0.25">
      <c r="A15" s="942" t="s">
        <v>1930</v>
      </c>
      <c r="B15" s="944"/>
      <c r="C15" s="948">
        <v>1529.7</v>
      </c>
      <c r="D15" s="944">
        <v>97400</v>
      </c>
      <c r="E15" s="944">
        <v>148993</v>
      </c>
      <c r="F15" s="944"/>
      <c r="G15" s="948">
        <v>1503.7</v>
      </c>
      <c r="H15" s="944">
        <v>97400</v>
      </c>
      <c r="I15" s="944">
        <v>146460</v>
      </c>
      <c r="J15" s="944">
        <v>146460</v>
      </c>
      <c r="K15" s="948">
        <f t="shared" si="0"/>
        <v>100</v>
      </c>
    </row>
    <row r="16" spans="1:11" ht="15.9" customHeight="1" x14ac:dyDescent="0.25">
      <c r="A16" s="950" t="s">
        <v>1931</v>
      </c>
      <c r="B16" s="944"/>
      <c r="C16" s="948">
        <v>137.9</v>
      </c>
      <c r="D16" s="944">
        <v>4861500</v>
      </c>
      <c r="E16" s="944">
        <v>670401</v>
      </c>
      <c r="F16" s="944"/>
      <c r="G16" s="948">
        <v>135</v>
      </c>
      <c r="H16" s="944">
        <v>4861500</v>
      </c>
      <c r="I16" s="944">
        <v>656303</v>
      </c>
      <c r="J16" s="944">
        <v>656303</v>
      </c>
      <c r="K16" s="948">
        <f t="shared" si="0"/>
        <v>100</v>
      </c>
    </row>
    <row r="17" spans="1:11" ht="15.9" customHeight="1" x14ac:dyDescent="0.25">
      <c r="A17" s="942" t="s">
        <v>1932</v>
      </c>
      <c r="B17" s="944"/>
      <c r="C17" s="944"/>
      <c r="D17" s="944"/>
      <c r="E17" s="944"/>
      <c r="F17" s="944"/>
      <c r="G17" s="944"/>
      <c r="H17" s="944"/>
      <c r="I17" s="944"/>
      <c r="J17" s="944"/>
      <c r="K17" s="948"/>
    </row>
    <row r="18" spans="1:11" ht="15.9" customHeight="1" x14ac:dyDescent="0.25">
      <c r="A18" s="942" t="s">
        <v>1933</v>
      </c>
      <c r="B18" s="944"/>
      <c r="C18" s="948">
        <v>39.299999999999997</v>
      </c>
      <c r="D18" s="944">
        <v>432000</v>
      </c>
      <c r="E18" s="944">
        <v>16977</v>
      </c>
      <c r="F18" s="944"/>
      <c r="G18" s="948">
        <v>38.5</v>
      </c>
      <c r="H18" s="944">
        <v>432000</v>
      </c>
      <c r="I18" s="944">
        <v>16632</v>
      </c>
      <c r="J18" s="944">
        <v>16632</v>
      </c>
      <c r="K18" s="948">
        <f t="shared" si="0"/>
        <v>100</v>
      </c>
    </row>
    <row r="19" spans="1:11" ht="20.25" customHeight="1" x14ac:dyDescent="0.25">
      <c r="A19" s="950" t="s">
        <v>1934</v>
      </c>
      <c r="B19" s="944"/>
      <c r="C19" s="944"/>
      <c r="D19" s="944">
        <v>363642</v>
      </c>
      <c r="E19" s="944"/>
      <c r="F19" s="944"/>
      <c r="G19" s="948">
        <v>4.3</v>
      </c>
      <c r="H19" s="944">
        <v>396000</v>
      </c>
      <c r="I19" s="944">
        <v>1703</v>
      </c>
      <c r="J19" s="944">
        <v>1703</v>
      </c>
      <c r="K19" s="948">
        <f t="shared" si="0"/>
        <v>100</v>
      </c>
    </row>
    <row r="20" spans="1:11" ht="24.9" customHeight="1" x14ac:dyDescent="0.25">
      <c r="A20" s="950" t="s">
        <v>1935</v>
      </c>
      <c r="B20" s="944"/>
      <c r="C20" s="944">
        <v>2</v>
      </c>
      <c r="D20" s="944">
        <v>1611000</v>
      </c>
      <c r="E20" s="944">
        <v>3222</v>
      </c>
      <c r="F20" s="944"/>
      <c r="G20" s="944">
        <v>2</v>
      </c>
      <c r="H20" s="944">
        <v>1611000</v>
      </c>
      <c r="I20" s="944">
        <v>3222</v>
      </c>
      <c r="J20" s="944">
        <v>3222</v>
      </c>
      <c r="K20" s="948">
        <f t="shared" si="0"/>
        <v>100</v>
      </c>
    </row>
    <row r="21" spans="1:11" ht="24.75" customHeight="1" x14ac:dyDescent="0.25">
      <c r="A21" s="950" t="s">
        <v>1936</v>
      </c>
      <c r="C21" s="948">
        <v>90</v>
      </c>
      <c r="D21" s="944">
        <v>2919000</v>
      </c>
      <c r="E21" s="944">
        <v>262710</v>
      </c>
      <c r="G21" s="948">
        <v>89.7</v>
      </c>
      <c r="H21" s="944">
        <v>3318000</v>
      </c>
      <c r="I21" s="944">
        <v>297625</v>
      </c>
      <c r="J21" s="944">
        <v>297625</v>
      </c>
      <c r="K21" s="948">
        <f t="shared" si="0"/>
        <v>100</v>
      </c>
    </row>
    <row r="22" spans="1:11" ht="24.75" customHeight="1" x14ac:dyDescent="0.25">
      <c r="A22" s="950" t="s">
        <v>1937</v>
      </c>
      <c r="C22" s="948"/>
      <c r="D22" s="944"/>
      <c r="E22" s="944"/>
      <c r="G22" s="948">
        <v>1</v>
      </c>
      <c r="H22" s="944">
        <v>120000</v>
      </c>
      <c r="I22" s="944">
        <v>120</v>
      </c>
      <c r="J22" s="944">
        <v>120</v>
      </c>
      <c r="K22" s="948">
        <f t="shared" si="0"/>
        <v>100</v>
      </c>
    </row>
    <row r="23" spans="1:11" ht="15" customHeight="1" x14ac:dyDescent="0.25">
      <c r="A23" s="943" t="s">
        <v>1938</v>
      </c>
      <c r="B23" s="944"/>
      <c r="C23" s="944"/>
      <c r="D23" s="944"/>
      <c r="E23" s="944"/>
      <c r="F23" s="944"/>
      <c r="G23" s="944"/>
      <c r="H23" s="944"/>
      <c r="I23" s="944"/>
      <c r="J23" s="944"/>
      <c r="K23" s="948"/>
    </row>
    <row r="24" spans="1:11" ht="15" customHeight="1" x14ac:dyDescent="0.25">
      <c r="A24" s="942" t="s">
        <v>1939</v>
      </c>
      <c r="B24" s="944"/>
      <c r="C24" s="948">
        <v>8.6</v>
      </c>
      <c r="D24" s="944">
        <v>4100000</v>
      </c>
      <c r="E24" s="944">
        <v>35260</v>
      </c>
      <c r="F24" s="944"/>
      <c r="G24" s="948">
        <v>8.6</v>
      </c>
      <c r="H24" s="944">
        <v>4256200</v>
      </c>
      <c r="I24" s="944">
        <v>36603</v>
      </c>
      <c r="J24" s="944">
        <v>36603</v>
      </c>
      <c r="K24" s="948">
        <f t="shared" si="0"/>
        <v>100</v>
      </c>
    </row>
    <row r="25" spans="1:11" ht="15" customHeight="1" x14ac:dyDescent="0.25">
      <c r="A25" s="942" t="s">
        <v>1940</v>
      </c>
      <c r="B25" s="944"/>
      <c r="C25" s="948">
        <v>23.1</v>
      </c>
      <c r="D25" s="944">
        <v>3650000</v>
      </c>
      <c r="E25" s="944">
        <v>84315</v>
      </c>
      <c r="F25" s="944"/>
      <c r="G25" s="948">
        <v>23.1</v>
      </c>
      <c r="H25" s="944">
        <v>3828555</v>
      </c>
      <c r="I25" s="944">
        <v>88440</v>
      </c>
      <c r="J25" s="944">
        <v>88440</v>
      </c>
      <c r="K25" s="948">
        <f t="shared" si="0"/>
        <v>100</v>
      </c>
    </row>
    <row r="26" spans="1:11" ht="12.75" customHeight="1" x14ac:dyDescent="0.25">
      <c r="A26" s="942" t="s">
        <v>1941</v>
      </c>
      <c r="B26" s="944"/>
      <c r="C26" s="944">
        <v>325</v>
      </c>
      <c r="D26" s="944">
        <v>72996</v>
      </c>
      <c r="E26" s="944">
        <v>23724</v>
      </c>
      <c r="F26" s="944"/>
      <c r="G26" s="944">
        <v>325</v>
      </c>
      <c r="H26" s="944">
        <v>74328</v>
      </c>
      <c r="I26" s="944">
        <v>24157</v>
      </c>
      <c r="J26" s="944">
        <v>24157</v>
      </c>
      <c r="K26" s="948">
        <f t="shared" si="0"/>
        <v>100</v>
      </c>
    </row>
    <row r="27" spans="1:11" ht="14.25" customHeight="1" x14ac:dyDescent="0.25">
      <c r="A27" s="942" t="s">
        <v>1942</v>
      </c>
      <c r="B27" s="944"/>
      <c r="C27" s="944"/>
      <c r="D27" s="944"/>
      <c r="E27" s="944"/>
      <c r="F27" s="944"/>
      <c r="G27" s="944"/>
      <c r="H27" s="944"/>
      <c r="I27" s="944"/>
      <c r="J27" s="944"/>
      <c r="K27" s="948"/>
    </row>
    <row r="28" spans="1:11" ht="15" customHeight="1" x14ac:dyDescent="0.25">
      <c r="A28" s="942" t="s">
        <v>1943</v>
      </c>
      <c r="B28" s="944"/>
      <c r="C28" s="944">
        <v>2</v>
      </c>
      <c r="D28" s="944">
        <v>25000</v>
      </c>
      <c r="E28" s="944">
        <v>50</v>
      </c>
      <c r="F28" s="944"/>
      <c r="G28" s="944">
        <v>2</v>
      </c>
      <c r="H28" s="944">
        <v>25000</v>
      </c>
      <c r="I28" s="944">
        <v>50</v>
      </c>
      <c r="J28" s="944">
        <v>50</v>
      </c>
      <c r="K28" s="948">
        <f t="shared" si="0"/>
        <v>100</v>
      </c>
    </row>
    <row r="29" spans="1:11" ht="15" customHeight="1" x14ac:dyDescent="0.25">
      <c r="A29" s="942" t="s">
        <v>1944</v>
      </c>
      <c r="B29" s="944"/>
      <c r="C29" s="944">
        <v>53</v>
      </c>
      <c r="D29" s="944">
        <v>471900</v>
      </c>
      <c r="E29" s="944">
        <v>25011</v>
      </c>
      <c r="F29" s="944"/>
      <c r="G29" s="944">
        <v>53</v>
      </c>
      <c r="H29" s="944">
        <v>491550</v>
      </c>
      <c r="I29" s="944">
        <v>26052</v>
      </c>
      <c r="J29" s="944">
        <v>26052</v>
      </c>
      <c r="K29" s="948">
        <f t="shared" si="0"/>
        <v>100</v>
      </c>
    </row>
    <row r="30" spans="1:11" ht="15" customHeight="1" x14ac:dyDescent="0.25">
      <c r="A30" s="950" t="s">
        <v>1945</v>
      </c>
      <c r="B30" s="944"/>
      <c r="C30" s="944">
        <v>55</v>
      </c>
      <c r="D30" s="944">
        <v>325500</v>
      </c>
      <c r="E30" s="944">
        <v>17902</v>
      </c>
      <c r="F30" s="944"/>
      <c r="G30" s="944">
        <v>60</v>
      </c>
      <c r="H30" s="944">
        <v>336285</v>
      </c>
      <c r="I30" s="944">
        <v>20177</v>
      </c>
      <c r="J30" s="944">
        <v>20177</v>
      </c>
      <c r="K30" s="948">
        <f t="shared" si="0"/>
        <v>100</v>
      </c>
    </row>
    <row r="31" spans="1:11" ht="21.75" customHeight="1" x14ac:dyDescent="0.25">
      <c r="A31" s="950" t="s">
        <v>1946</v>
      </c>
      <c r="B31" s="944"/>
      <c r="C31" s="944">
        <v>4</v>
      </c>
      <c r="D31" s="944">
        <v>805200</v>
      </c>
      <c r="E31" s="944">
        <v>3221</v>
      </c>
      <c r="F31" s="944"/>
      <c r="G31" s="944">
        <v>3</v>
      </c>
      <c r="H31" s="944">
        <v>821200</v>
      </c>
      <c r="I31" s="944">
        <v>2464</v>
      </c>
      <c r="J31" s="944">
        <v>2464</v>
      </c>
      <c r="K31" s="948">
        <f t="shared" si="0"/>
        <v>100</v>
      </c>
    </row>
    <row r="32" spans="1:11" ht="21.75" customHeight="1" x14ac:dyDescent="0.25">
      <c r="A32" s="950" t="s">
        <v>1947</v>
      </c>
      <c r="B32" s="944"/>
      <c r="C32" s="944">
        <v>19</v>
      </c>
      <c r="D32" s="944">
        <v>450000</v>
      </c>
      <c r="E32" s="944">
        <v>8550</v>
      </c>
      <c r="F32" s="944"/>
      <c r="G32" s="944">
        <v>20</v>
      </c>
      <c r="H32" s="944">
        <v>458580</v>
      </c>
      <c r="I32" s="944">
        <v>9171</v>
      </c>
      <c r="J32" s="944">
        <v>9171</v>
      </c>
      <c r="K32" s="948">
        <f t="shared" si="0"/>
        <v>100</v>
      </c>
    </row>
    <row r="33" spans="1:11" ht="21" customHeight="1" x14ac:dyDescent="0.25">
      <c r="A33" s="950" t="s">
        <v>1948</v>
      </c>
      <c r="B33" s="944"/>
      <c r="C33" s="944">
        <v>9</v>
      </c>
      <c r="D33" s="944">
        <v>450000</v>
      </c>
      <c r="E33" s="944">
        <v>4050</v>
      </c>
      <c r="F33" s="944"/>
      <c r="G33" s="944">
        <v>8</v>
      </c>
      <c r="H33" s="944">
        <v>458580</v>
      </c>
      <c r="I33" s="944">
        <v>3668</v>
      </c>
      <c r="J33" s="944">
        <v>3668</v>
      </c>
      <c r="K33" s="948">
        <f t="shared" si="0"/>
        <v>100</v>
      </c>
    </row>
    <row r="34" spans="1:11" ht="21" customHeight="1" x14ac:dyDescent="0.25">
      <c r="A34" s="951" t="s">
        <v>1949</v>
      </c>
      <c r="B34" s="944"/>
      <c r="C34" s="944"/>
      <c r="D34" s="944"/>
      <c r="E34" s="944"/>
      <c r="F34" s="944"/>
      <c r="G34" s="944"/>
      <c r="H34" s="944"/>
      <c r="I34" s="944"/>
      <c r="J34" s="944"/>
      <c r="K34" s="948"/>
    </row>
    <row r="35" spans="1:11" ht="13.5" customHeight="1" x14ac:dyDescent="0.25">
      <c r="A35" s="942" t="s">
        <v>1950</v>
      </c>
      <c r="B35" s="944"/>
      <c r="C35" s="944"/>
      <c r="D35" s="944"/>
      <c r="E35" s="944"/>
      <c r="F35" s="944"/>
      <c r="G35" s="944"/>
      <c r="H35" s="944"/>
      <c r="I35" s="944"/>
      <c r="J35" s="944"/>
      <c r="K35" s="948"/>
    </row>
    <row r="36" spans="1:11" ht="13.5" customHeight="1" x14ac:dyDescent="0.25">
      <c r="A36" s="942" t="s">
        <v>1951</v>
      </c>
      <c r="B36" s="944"/>
      <c r="C36" s="948">
        <v>25</v>
      </c>
      <c r="D36" s="944">
        <v>5100000</v>
      </c>
      <c r="E36" s="944">
        <v>127500</v>
      </c>
      <c r="F36" s="944"/>
      <c r="G36" s="948">
        <v>23.6</v>
      </c>
      <c r="H36" s="944">
        <v>5100000</v>
      </c>
      <c r="I36" s="944">
        <v>120360</v>
      </c>
      <c r="J36" s="944">
        <v>120360</v>
      </c>
      <c r="K36" s="948">
        <f t="shared" si="0"/>
        <v>100</v>
      </c>
    </row>
    <row r="37" spans="1:11" ht="26.25" customHeight="1" x14ac:dyDescent="0.25">
      <c r="A37" s="950" t="s">
        <v>1952</v>
      </c>
      <c r="B37" s="944"/>
      <c r="C37" s="948">
        <v>44.4</v>
      </c>
      <c r="D37" s="944">
        <v>4260000</v>
      </c>
      <c r="E37" s="944">
        <v>189144</v>
      </c>
      <c r="F37" s="944"/>
      <c r="G37" s="948">
        <v>51.4</v>
      </c>
      <c r="H37" s="944">
        <v>4260000</v>
      </c>
      <c r="I37" s="944">
        <v>218964</v>
      </c>
      <c r="J37" s="944">
        <v>218964</v>
      </c>
      <c r="K37" s="948">
        <f t="shared" si="0"/>
        <v>100</v>
      </c>
    </row>
    <row r="38" spans="1:11" ht="13.5" customHeight="1" x14ac:dyDescent="0.25">
      <c r="A38" s="942" t="s">
        <v>1953</v>
      </c>
      <c r="B38" s="944"/>
      <c r="C38" s="944"/>
      <c r="D38" s="944"/>
      <c r="E38" s="944">
        <v>86299</v>
      </c>
      <c r="F38" s="944"/>
      <c r="G38" s="944"/>
      <c r="H38" s="944"/>
      <c r="I38" s="944">
        <v>47009</v>
      </c>
      <c r="J38" s="944">
        <v>47009</v>
      </c>
      <c r="K38" s="948">
        <f t="shared" si="0"/>
        <v>100</v>
      </c>
    </row>
    <row r="39" spans="1:11" ht="26.25" customHeight="1" x14ac:dyDescent="0.25">
      <c r="A39" s="951" t="s">
        <v>1954</v>
      </c>
      <c r="B39" s="944"/>
      <c r="C39" s="944"/>
      <c r="D39" s="944"/>
      <c r="E39" s="944"/>
      <c r="F39" s="944"/>
      <c r="G39" s="944"/>
      <c r="H39" s="944"/>
      <c r="I39" s="944"/>
      <c r="J39" s="944"/>
      <c r="K39" s="948"/>
    </row>
    <row r="40" spans="1:11" ht="13.5" customHeight="1" x14ac:dyDescent="0.25">
      <c r="A40" s="950" t="s">
        <v>1955</v>
      </c>
      <c r="B40" s="944"/>
      <c r="C40" s="948">
        <v>34.200000000000003</v>
      </c>
      <c r="D40" s="944">
        <v>4234040</v>
      </c>
      <c r="E40" s="944">
        <v>144804</v>
      </c>
      <c r="F40" s="944"/>
      <c r="G40" s="948">
        <v>32.200000000000003</v>
      </c>
      <c r="H40" s="944">
        <v>4442000</v>
      </c>
      <c r="I40" s="944">
        <v>143032</v>
      </c>
      <c r="J40" s="944">
        <v>143032</v>
      </c>
      <c r="K40" s="948">
        <f t="shared" si="0"/>
        <v>100</v>
      </c>
    </row>
    <row r="41" spans="1:11" ht="13.5" customHeight="1" x14ac:dyDescent="0.25">
      <c r="A41" s="942" t="s">
        <v>1956</v>
      </c>
      <c r="B41" s="944"/>
      <c r="C41" s="944"/>
      <c r="D41" s="944"/>
      <c r="E41" s="944">
        <v>22914</v>
      </c>
      <c r="F41" s="944"/>
      <c r="G41" s="944"/>
      <c r="H41" s="944"/>
      <c r="I41" s="944">
        <v>22002</v>
      </c>
      <c r="J41" s="944">
        <v>22002</v>
      </c>
      <c r="K41" s="948">
        <f t="shared" si="0"/>
        <v>100</v>
      </c>
    </row>
    <row r="42" spans="1:11" ht="13.5" customHeight="1" x14ac:dyDescent="0.25">
      <c r="A42" s="952" t="s">
        <v>1957</v>
      </c>
      <c r="B42" s="944"/>
      <c r="C42" s="944"/>
      <c r="D42" s="944"/>
      <c r="E42" s="944"/>
      <c r="F42" s="944"/>
      <c r="G42" s="944"/>
      <c r="H42" s="944"/>
      <c r="I42" s="944"/>
      <c r="J42" s="944"/>
      <c r="K42" s="948"/>
    </row>
    <row r="43" spans="1:11" ht="13.5" customHeight="1" x14ac:dyDescent="0.25">
      <c r="A43" s="942" t="s">
        <v>1958</v>
      </c>
      <c r="B43" s="944"/>
      <c r="C43" s="948">
        <v>110.1</v>
      </c>
      <c r="D43" s="944">
        <v>2376000</v>
      </c>
      <c r="E43" s="944">
        <v>261597</v>
      </c>
      <c r="F43" s="944"/>
      <c r="G43" s="948">
        <v>83.9</v>
      </c>
      <c r="H43" s="944">
        <v>2430000</v>
      </c>
      <c r="I43" s="944">
        <v>203877</v>
      </c>
      <c r="J43" s="944">
        <v>203877</v>
      </c>
      <c r="K43" s="948">
        <f t="shared" si="0"/>
        <v>100</v>
      </c>
    </row>
    <row r="44" spans="1:11" ht="13.5" customHeight="1" x14ac:dyDescent="0.25">
      <c r="A44" s="942" t="s">
        <v>1959</v>
      </c>
      <c r="B44" s="944"/>
      <c r="C44" s="944"/>
      <c r="D44" s="944"/>
      <c r="E44" s="944">
        <v>327231</v>
      </c>
      <c r="F44" s="944"/>
      <c r="G44" s="944"/>
      <c r="H44" s="944"/>
      <c r="I44" s="944">
        <v>354357</v>
      </c>
      <c r="J44" s="944">
        <v>354357</v>
      </c>
      <c r="K44" s="948">
        <f t="shared" si="0"/>
        <v>100</v>
      </c>
    </row>
    <row r="45" spans="1:11" ht="13.5" customHeight="1" x14ac:dyDescent="0.25">
      <c r="A45" s="942" t="s">
        <v>1960</v>
      </c>
      <c r="B45" s="944"/>
      <c r="C45" s="944">
        <v>1960</v>
      </c>
      <c r="D45" s="944">
        <v>285</v>
      </c>
      <c r="E45" s="944">
        <v>559</v>
      </c>
      <c r="F45" s="944"/>
      <c r="G45" s="944">
        <v>1138</v>
      </c>
      <c r="H45" s="944">
        <v>285</v>
      </c>
      <c r="I45" s="944">
        <v>324</v>
      </c>
      <c r="J45" s="944">
        <v>324</v>
      </c>
      <c r="K45" s="948">
        <f t="shared" si="0"/>
        <v>100</v>
      </c>
    </row>
    <row r="46" spans="1:11" ht="13.5" customHeight="1" x14ac:dyDescent="0.25">
      <c r="A46" s="943" t="s">
        <v>1961</v>
      </c>
      <c r="B46" s="944"/>
      <c r="C46" s="944"/>
      <c r="D46" s="944"/>
      <c r="E46" s="944"/>
      <c r="F46" s="944"/>
      <c r="G46" s="944"/>
      <c r="H46" s="944"/>
      <c r="I46" s="944"/>
      <c r="J46" s="944"/>
      <c r="K46" s="948"/>
    </row>
    <row r="47" spans="1:11" ht="13.5" customHeight="1" x14ac:dyDescent="0.25">
      <c r="A47" s="950" t="s">
        <v>1962</v>
      </c>
      <c r="B47" s="944">
        <v>56959</v>
      </c>
      <c r="C47" s="944"/>
      <c r="D47" s="944">
        <v>950</v>
      </c>
      <c r="E47" s="944">
        <v>54111</v>
      </c>
      <c r="F47" s="944">
        <v>56959</v>
      </c>
      <c r="G47" s="944"/>
      <c r="H47" s="944">
        <v>961</v>
      </c>
      <c r="I47" s="944">
        <v>54738</v>
      </c>
      <c r="J47" s="944">
        <v>54738</v>
      </c>
      <c r="K47" s="948">
        <f t="shared" si="0"/>
        <v>100</v>
      </c>
    </row>
    <row r="48" spans="1:11" ht="24.9" customHeight="1" x14ac:dyDescent="0.25">
      <c r="A48" s="950" t="s">
        <v>1963</v>
      </c>
      <c r="B48" s="944"/>
      <c r="C48" s="944"/>
      <c r="D48" s="944"/>
      <c r="E48" s="944">
        <v>175476</v>
      </c>
      <c r="F48" s="944"/>
      <c r="G48" s="944"/>
      <c r="H48" s="944"/>
      <c r="I48" s="944">
        <v>175476</v>
      </c>
      <c r="J48" s="944">
        <v>175476</v>
      </c>
      <c r="K48" s="948">
        <f t="shared" si="0"/>
        <v>100</v>
      </c>
    </row>
    <row r="49" spans="1:11" ht="17.25" customHeight="1" x14ac:dyDescent="0.25">
      <c r="A49" s="953" t="s">
        <v>1964</v>
      </c>
      <c r="B49" s="944"/>
      <c r="C49" s="944"/>
      <c r="D49" s="944"/>
      <c r="E49" s="944"/>
      <c r="F49" s="944"/>
      <c r="G49" s="944"/>
      <c r="H49" s="944"/>
      <c r="I49" s="944"/>
      <c r="J49" s="944"/>
      <c r="K49" s="948"/>
    </row>
    <row r="50" spans="1:11" ht="17.25" customHeight="1" x14ac:dyDescent="0.25">
      <c r="A50" s="950" t="s">
        <v>1965</v>
      </c>
      <c r="B50" s="944"/>
      <c r="C50" s="944"/>
      <c r="D50" s="944"/>
      <c r="E50" s="944"/>
      <c r="F50" s="944"/>
      <c r="G50" s="944"/>
      <c r="H50" s="944"/>
      <c r="I50" s="944">
        <v>151865</v>
      </c>
      <c r="J50" s="944">
        <v>151865</v>
      </c>
      <c r="K50" s="948">
        <f t="shared" si="0"/>
        <v>100</v>
      </c>
    </row>
    <row r="51" spans="1:11" ht="17.25" customHeight="1" x14ac:dyDescent="0.25">
      <c r="A51" s="950" t="s">
        <v>1966</v>
      </c>
      <c r="B51" s="944"/>
      <c r="C51" s="944"/>
      <c r="D51" s="944"/>
      <c r="E51" s="944">
        <v>54460</v>
      </c>
      <c r="F51" s="944"/>
      <c r="G51" s="944"/>
      <c r="H51" s="944"/>
      <c r="I51" s="944">
        <v>54460</v>
      </c>
      <c r="J51" s="944">
        <v>54460</v>
      </c>
      <c r="K51" s="948">
        <f t="shared" si="0"/>
        <v>100</v>
      </c>
    </row>
    <row r="52" spans="1:11" ht="18" customHeight="1" x14ac:dyDescent="0.25">
      <c r="A52" s="950" t="s">
        <v>1967</v>
      </c>
      <c r="B52" s="944"/>
      <c r="C52" s="944"/>
      <c r="D52" s="941"/>
      <c r="E52" s="947">
        <v>110200</v>
      </c>
      <c r="F52" s="944"/>
      <c r="G52" s="944"/>
      <c r="H52" s="947"/>
      <c r="I52" s="947">
        <v>110200</v>
      </c>
      <c r="J52" s="947">
        <v>110200</v>
      </c>
      <c r="K52" s="948">
        <f t="shared" si="0"/>
        <v>100</v>
      </c>
    </row>
    <row r="53" spans="1:11" ht="24.9" customHeight="1" x14ac:dyDescent="0.25">
      <c r="A53" s="950" t="s">
        <v>1968</v>
      </c>
      <c r="B53" s="944"/>
      <c r="C53" s="944"/>
      <c r="D53" s="941"/>
      <c r="E53" s="947">
        <v>135000</v>
      </c>
      <c r="F53" s="944"/>
      <c r="G53" s="944"/>
      <c r="H53" s="947"/>
      <c r="I53" s="947">
        <v>135000</v>
      </c>
      <c r="J53" s="947">
        <v>135000</v>
      </c>
      <c r="K53" s="948">
        <f t="shared" si="0"/>
        <v>100</v>
      </c>
    </row>
    <row r="54" spans="1:11" ht="18.75" customHeight="1" x14ac:dyDescent="0.25">
      <c r="A54" s="950" t="s">
        <v>1969</v>
      </c>
      <c r="B54" s="944"/>
      <c r="C54" s="944"/>
      <c r="D54" s="941"/>
      <c r="E54" s="947"/>
      <c r="F54" s="944"/>
      <c r="G54" s="944"/>
      <c r="H54" s="947"/>
      <c r="I54" s="947">
        <v>677</v>
      </c>
      <c r="J54" s="947">
        <v>677</v>
      </c>
      <c r="K54" s="948">
        <f t="shared" si="0"/>
        <v>100</v>
      </c>
    </row>
    <row r="55" spans="1:11" ht="19.5" customHeight="1" x14ac:dyDescent="0.25">
      <c r="A55" s="950" t="s">
        <v>1970</v>
      </c>
      <c r="B55" s="944"/>
      <c r="C55" s="944"/>
      <c r="D55" s="941"/>
      <c r="E55" s="947"/>
      <c r="F55" s="944"/>
      <c r="G55" s="944"/>
      <c r="H55" s="947"/>
      <c r="I55" s="947">
        <v>7901</v>
      </c>
      <c r="J55" s="947">
        <v>7901</v>
      </c>
      <c r="K55" s="948">
        <f t="shared" si="0"/>
        <v>100</v>
      </c>
    </row>
    <row r="56" spans="1:11" ht="19.5" customHeight="1" x14ac:dyDescent="0.25">
      <c r="A56" s="950" t="s">
        <v>1971</v>
      </c>
      <c r="B56" s="944"/>
      <c r="C56" s="944"/>
      <c r="D56" s="941"/>
      <c r="E56" s="947"/>
      <c r="F56" s="944"/>
      <c r="G56" s="944"/>
      <c r="H56" s="947"/>
      <c r="I56" s="947">
        <v>40080</v>
      </c>
      <c r="J56" s="947">
        <v>40080</v>
      </c>
      <c r="K56" s="948">
        <f t="shared" si="0"/>
        <v>100</v>
      </c>
    </row>
    <row r="57" spans="1:11" ht="19.5" customHeight="1" x14ac:dyDescent="0.25">
      <c r="A57" s="950" t="s">
        <v>1972</v>
      </c>
      <c r="B57" s="944"/>
      <c r="C57" s="944"/>
      <c r="D57" s="941"/>
      <c r="E57" s="947"/>
      <c r="F57" s="944"/>
      <c r="G57" s="944"/>
      <c r="H57" s="947"/>
      <c r="I57" s="947">
        <v>10017</v>
      </c>
      <c r="J57" s="947">
        <v>10017</v>
      </c>
      <c r="K57" s="948">
        <f t="shared" si="0"/>
        <v>100</v>
      </c>
    </row>
    <row r="58" spans="1:11" ht="19.5" customHeight="1" x14ac:dyDescent="0.25">
      <c r="A58" s="950" t="s">
        <v>1973</v>
      </c>
      <c r="B58" s="944"/>
      <c r="C58" s="944"/>
      <c r="D58" s="941"/>
      <c r="E58" s="947"/>
      <c r="F58" s="944"/>
      <c r="G58" s="944"/>
      <c r="H58" s="947"/>
      <c r="I58" s="947">
        <v>10000</v>
      </c>
      <c r="J58" s="947">
        <v>10000</v>
      </c>
      <c r="K58" s="948">
        <f t="shared" si="0"/>
        <v>100</v>
      </c>
    </row>
    <row r="59" spans="1:11" ht="19.5" customHeight="1" x14ac:dyDescent="0.25">
      <c r="A59" s="950" t="s">
        <v>1974</v>
      </c>
      <c r="B59" s="944"/>
      <c r="C59" s="944"/>
      <c r="D59" s="941"/>
      <c r="E59" s="947"/>
      <c r="F59" s="944"/>
      <c r="G59" s="944"/>
      <c r="H59" s="947"/>
      <c r="I59" s="947">
        <v>630000</v>
      </c>
      <c r="J59" s="947">
        <v>630000</v>
      </c>
      <c r="K59" s="948">
        <f t="shared" si="0"/>
        <v>100</v>
      </c>
    </row>
    <row r="60" spans="1:11" ht="13.5" customHeight="1" x14ac:dyDescent="0.25">
      <c r="A60" s="954" t="s">
        <v>110</v>
      </c>
      <c r="B60" s="955"/>
      <c r="C60" s="955"/>
      <c r="D60" s="955"/>
      <c r="E60" s="955">
        <f>SUM(E5:E59)</f>
        <v>4225717</v>
      </c>
      <c r="F60" s="955"/>
      <c r="G60" s="955"/>
      <c r="H60" s="955"/>
      <c r="I60" s="955">
        <f t="shared" ref="I60" si="1">SUM(I5:I59)</f>
        <v>5059633</v>
      </c>
      <c r="J60" s="955">
        <f t="shared" ref="J60" si="2">SUM(J5:J59)</f>
        <v>5059633</v>
      </c>
      <c r="K60" s="959">
        <f t="shared" si="0"/>
        <v>100</v>
      </c>
    </row>
    <row r="61" spans="1:11" ht="12.75" customHeight="1" x14ac:dyDescent="0.25">
      <c r="A61" s="956"/>
      <c r="B61" s="957"/>
      <c r="C61" s="957"/>
      <c r="D61" s="958"/>
      <c r="E61" s="958"/>
      <c r="F61" s="958"/>
      <c r="G61" s="958"/>
      <c r="H61" s="958"/>
      <c r="I61" s="958"/>
      <c r="J61" s="958"/>
      <c r="K61" s="958"/>
    </row>
    <row r="62" spans="1:11" ht="12.75" customHeight="1" x14ac:dyDescent="0.25">
      <c r="E62" s="47"/>
      <c r="F62" s="47"/>
      <c r="G62" s="47"/>
      <c r="H62" s="47"/>
      <c r="I62" s="47"/>
      <c r="J62" s="47"/>
      <c r="K62" s="47"/>
    </row>
  </sheetData>
  <sheetProtection selectLockedCells="1" selectUnlockedCells="1"/>
  <mergeCells count="5">
    <mergeCell ref="B1:C1"/>
    <mergeCell ref="D1:E1"/>
    <mergeCell ref="J1:K1"/>
    <mergeCell ref="F1:G1"/>
    <mergeCell ref="H1:I1"/>
  </mergeCells>
  <printOptions horizontalCentered="1" verticalCentered="1"/>
  <pageMargins left="3.937007874015748E-2" right="3.937007874015748E-2" top="0.39370078740157483" bottom="3.937007874015748E-2" header="0" footer="3.937007874015748E-2"/>
  <pageSetup paperSize="9" scale="58" firstPageNumber="0" orientation="portrait" r:id="rId1"/>
  <headerFooter alignWithMargins="0">
    <oddHeader>&amp;C&amp;"Times New Roman,Félkövér dőlt"ÁLLAMI HOZZÁJÁRULÁSOKBÓL SZÁRMAZÓ BEVÉTEL 2021.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34"/>
  <sheetViews>
    <sheetView workbookViewId="0">
      <selection activeCell="E16" sqref="E16"/>
    </sheetView>
  </sheetViews>
  <sheetFormatPr defaultRowHeight="11.4" x14ac:dyDescent="0.2"/>
  <cols>
    <col min="1" max="1" width="9.33203125" style="5"/>
    <col min="2" max="2" width="50.44140625" style="5" customWidth="1"/>
    <col min="3" max="3" width="15.6640625" style="5" customWidth="1"/>
    <col min="4" max="5" width="16.33203125" style="5" customWidth="1"/>
    <col min="6" max="6" width="15" style="5" customWidth="1"/>
    <col min="7" max="257" width="9.33203125" style="5"/>
    <col min="258" max="258" width="50.44140625" style="5" customWidth="1"/>
    <col min="259" max="259" width="15.6640625" style="5" customWidth="1"/>
    <col min="260" max="261" width="16.33203125" style="5" customWidth="1"/>
    <col min="262" max="262" width="15" style="5" customWidth="1"/>
    <col min="263" max="513" width="9.33203125" style="5"/>
    <col min="514" max="514" width="50.44140625" style="5" customWidth="1"/>
    <col min="515" max="515" width="15.6640625" style="5" customWidth="1"/>
    <col min="516" max="517" width="16.33203125" style="5" customWidth="1"/>
    <col min="518" max="518" width="15" style="5" customWidth="1"/>
    <col min="519" max="769" width="9.33203125" style="5"/>
    <col min="770" max="770" width="50.44140625" style="5" customWidth="1"/>
    <col min="771" max="771" width="15.6640625" style="5" customWidth="1"/>
    <col min="772" max="773" width="16.33203125" style="5" customWidth="1"/>
    <col min="774" max="774" width="15" style="5" customWidth="1"/>
    <col min="775" max="1025" width="9.33203125" style="5"/>
    <col min="1026" max="1026" width="50.44140625" style="5" customWidth="1"/>
    <col min="1027" max="1027" width="15.6640625" style="5" customWidth="1"/>
    <col min="1028" max="1029" width="16.33203125" style="5" customWidth="1"/>
    <col min="1030" max="1030" width="15" style="5" customWidth="1"/>
    <col min="1031" max="1281" width="9.33203125" style="5"/>
    <col min="1282" max="1282" width="50.44140625" style="5" customWidth="1"/>
    <col min="1283" max="1283" width="15.6640625" style="5" customWidth="1"/>
    <col min="1284" max="1285" width="16.33203125" style="5" customWidth="1"/>
    <col min="1286" max="1286" width="15" style="5" customWidth="1"/>
    <col min="1287" max="1537" width="9.33203125" style="5"/>
    <col min="1538" max="1538" width="50.44140625" style="5" customWidth="1"/>
    <col min="1539" max="1539" width="15.6640625" style="5" customWidth="1"/>
    <col min="1540" max="1541" width="16.33203125" style="5" customWidth="1"/>
    <col min="1542" max="1542" width="15" style="5" customWidth="1"/>
    <col min="1543" max="1793" width="9.33203125" style="5"/>
    <col min="1794" max="1794" width="50.44140625" style="5" customWidth="1"/>
    <col min="1795" max="1795" width="15.6640625" style="5" customWidth="1"/>
    <col min="1796" max="1797" width="16.33203125" style="5" customWidth="1"/>
    <col min="1798" max="1798" width="15" style="5" customWidth="1"/>
    <col min="1799" max="2049" width="9.33203125" style="5"/>
    <col min="2050" max="2050" width="50.44140625" style="5" customWidth="1"/>
    <col min="2051" max="2051" width="15.6640625" style="5" customWidth="1"/>
    <col min="2052" max="2053" width="16.33203125" style="5" customWidth="1"/>
    <col min="2054" max="2054" width="15" style="5" customWidth="1"/>
    <col min="2055" max="2305" width="9.33203125" style="5"/>
    <col min="2306" max="2306" width="50.44140625" style="5" customWidth="1"/>
    <col min="2307" max="2307" width="15.6640625" style="5" customWidth="1"/>
    <col min="2308" max="2309" width="16.33203125" style="5" customWidth="1"/>
    <col min="2310" max="2310" width="15" style="5" customWidth="1"/>
    <col min="2311" max="2561" width="9.33203125" style="5"/>
    <col min="2562" max="2562" width="50.44140625" style="5" customWidth="1"/>
    <col min="2563" max="2563" width="15.6640625" style="5" customWidth="1"/>
    <col min="2564" max="2565" width="16.33203125" style="5" customWidth="1"/>
    <col min="2566" max="2566" width="15" style="5" customWidth="1"/>
    <col min="2567" max="2817" width="9.33203125" style="5"/>
    <col min="2818" max="2818" width="50.44140625" style="5" customWidth="1"/>
    <col min="2819" max="2819" width="15.6640625" style="5" customWidth="1"/>
    <col min="2820" max="2821" width="16.33203125" style="5" customWidth="1"/>
    <col min="2822" max="2822" width="15" style="5" customWidth="1"/>
    <col min="2823" max="3073" width="9.33203125" style="5"/>
    <col min="3074" max="3074" width="50.44140625" style="5" customWidth="1"/>
    <col min="3075" max="3075" width="15.6640625" style="5" customWidth="1"/>
    <col min="3076" max="3077" width="16.33203125" style="5" customWidth="1"/>
    <col min="3078" max="3078" width="15" style="5" customWidth="1"/>
    <col min="3079" max="3329" width="9.33203125" style="5"/>
    <col min="3330" max="3330" width="50.44140625" style="5" customWidth="1"/>
    <col min="3331" max="3331" width="15.6640625" style="5" customWidth="1"/>
    <col min="3332" max="3333" width="16.33203125" style="5" customWidth="1"/>
    <col min="3334" max="3334" width="15" style="5" customWidth="1"/>
    <col min="3335" max="3585" width="9.33203125" style="5"/>
    <col min="3586" max="3586" width="50.44140625" style="5" customWidth="1"/>
    <col min="3587" max="3587" width="15.6640625" style="5" customWidth="1"/>
    <col min="3588" max="3589" width="16.33203125" style="5" customWidth="1"/>
    <col min="3590" max="3590" width="15" style="5" customWidth="1"/>
    <col min="3591" max="3841" width="9.33203125" style="5"/>
    <col min="3842" max="3842" width="50.44140625" style="5" customWidth="1"/>
    <col min="3843" max="3843" width="15.6640625" style="5" customWidth="1"/>
    <col min="3844" max="3845" width="16.33203125" style="5" customWidth="1"/>
    <col min="3846" max="3846" width="15" style="5" customWidth="1"/>
    <col min="3847" max="4097" width="9.33203125" style="5"/>
    <col min="4098" max="4098" width="50.44140625" style="5" customWidth="1"/>
    <col min="4099" max="4099" width="15.6640625" style="5" customWidth="1"/>
    <col min="4100" max="4101" width="16.33203125" style="5" customWidth="1"/>
    <col min="4102" max="4102" width="15" style="5" customWidth="1"/>
    <col min="4103" max="4353" width="9.33203125" style="5"/>
    <col min="4354" max="4354" width="50.44140625" style="5" customWidth="1"/>
    <col min="4355" max="4355" width="15.6640625" style="5" customWidth="1"/>
    <col min="4356" max="4357" width="16.33203125" style="5" customWidth="1"/>
    <col min="4358" max="4358" width="15" style="5" customWidth="1"/>
    <col min="4359" max="4609" width="9.33203125" style="5"/>
    <col min="4610" max="4610" width="50.44140625" style="5" customWidth="1"/>
    <col min="4611" max="4611" width="15.6640625" style="5" customWidth="1"/>
    <col min="4612" max="4613" width="16.33203125" style="5" customWidth="1"/>
    <col min="4614" max="4614" width="15" style="5" customWidth="1"/>
    <col min="4615" max="4865" width="9.33203125" style="5"/>
    <col min="4866" max="4866" width="50.44140625" style="5" customWidth="1"/>
    <col min="4867" max="4867" width="15.6640625" style="5" customWidth="1"/>
    <col min="4868" max="4869" width="16.33203125" style="5" customWidth="1"/>
    <col min="4870" max="4870" width="15" style="5" customWidth="1"/>
    <col min="4871" max="5121" width="9.33203125" style="5"/>
    <col min="5122" max="5122" width="50.44140625" style="5" customWidth="1"/>
    <col min="5123" max="5123" width="15.6640625" style="5" customWidth="1"/>
    <col min="5124" max="5125" width="16.33203125" style="5" customWidth="1"/>
    <col min="5126" max="5126" width="15" style="5" customWidth="1"/>
    <col min="5127" max="5377" width="9.33203125" style="5"/>
    <col min="5378" max="5378" width="50.44140625" style="5" customWidth="1"/>
    <col min="5379" max="5379" width="15.6640625" style="5" customWidth="1"/>
    <col min="5380" max="5381" width="16.33203125" style="5" customWidth="1"/>
    <col min="5382" max="5382" width="15" style="5" customWidth="1"/>
    <col min="5383" max="5633" width="9.33203125" style="5"/>
    <col min="5634" max="5634" width="50.44140625" style="5" customWidth="1"/>
    <col min="5635" max="5635" width="15.6640625" style="5" customWidth="1"/>
    <col min="5636" max="5637" width="16.33203125" style="5" customWidth="1"/>
    <col min="5638" max="5638" width="15" style="5" customWidth="1"/>
    <col min="5639" max="5889" width="9.33203125" style="5"/>
    <col min="5890" max="5890" width="50.44140625" style="5" customWidth="1"/>
    <col min="5891" max="5891" width="15.6640625" style="5" customWidth="1"/>
    <col min="5892" max="5893" width="16.33203125" style="5" customWidth="1"/>
    <col min="5894" max="5894" width="15" style="5" customWidth="1"/>
    <col min="5895" max="6145" width="9.33203125" style="5"/>
    <col min="6146" max="6146" width="50.44140625" style="5" customWidth="1"/>
    <col min="6147" max="6147" width="15.6640625" style="5" customWidth="1"/>
    <col min="6148" max="6149" width="16.33203125" style="5" customWidth="1"/>
    <col min="6150" max="6150" width="15" style="5" customWidth="1"/>
    <col min="6151" max="6401" width="9.33203125" style="5"/>
    <col min="6402" max="6402" width="50.44140625" style="5" customWidth="1"/>
    <col min="6403" max="6403" width="15.6640625" style="5" customWidth="1"/>
    <col min="6404" max="6405" width="16.33203125" style="5" customWidth="1"/>
    <col min="6406" max="6406" width="15" style="5" customWidth="1"/>
    <col min="6407" max="6657" width="9.33203125" style="5"/>
    <col min="6658" max="6658" width="50.44140625" style="5" customWidth="1"/>
    <col min="6659" max="6659" width="15.6640625" style="5" customWidth="1"/>
    <col min="6660" max="6661" width="16.33203125" style="5" customWidth="1"/>
    <col min="6662" max="6662" width="15" style="5" customWidth="1"/>
    <col min="6663" max="6913" width="9.33203125" style="5"/>
    <col min="6914" max="6914" width="50.44140625" style="5" customWidth="1"/>
    <col min="6915" max="6915" width="15.6640625" style="5" customWidth="1"/>
    <col min="6916" max="6917" width="16.33203125" style="5" customWidth="1"/>
    <col min="6918" max="6918" width="15" style="5" customWidth="1"/>
    <col min="6919" max="7169" width="9.33203125" style="5"/>
    <col min="7170" max="7170" width="50.44140625" style="5" customWidth="1"/>
    <col min="7171" max="7171" width="15.6640625" style="5" customWidth="1"/>
    <col min="7172" max="7173" width="16.33203125" style="5" customWidth="1"/>
    <col min="7174" max="7174" width="15" style="5" customWidth="1"/>
    <col min="7175" max="7425" width="9.33203125" style="5"/>
    <col min="7426" max="7426" width="50.44140625" style="5" customWidth="1"/>
    <col min="7427" max="7427" width="15.6640625" style="5" customWidth="1"/>
    <col min="7428" max="7429" width="16.33203125" style="5" customWidth="1"/>
    <col min="7430" max="7430" width="15" style="5" customWidth="1"/>
    <col min="7431" max="7681" width="9.33203125" style="5"/>
    <col min="7682" max="7682" width="50.44140625" style="5" customWidth="1"/>
    <col min="7683" max="7683" width="15.6640625" style="5" customWidth="1"/>
    <col min="7684" max="7685" width="16.33203125" style="5" customWidth="1"/>
    <col min="7686" max="7686" width="15" style="5" customWidth="1"/>
    <col min="7687" max="7937" width="9.33203125" style="5"/>
    <col min="7938" max="7938" width="50.44140625" style="5" customWidth="1"/>
    <col min="7939" max="7939" width="15.6640625" style="5" customWidth="1"/>
    <col min="7940" max="7941" width="16.33203125" style="5" customWidth="1"/>
    <col min="7942" max="7942" width="15" style="5" customWidth="1"/>
    <col min="7943" max="8193" width="9.33203125" style="5"/>
    <col min="8194" max="8194" width="50.44140625" style="5" customWidth="1"/>
    <col min="8195" max="8195" width="15.6640625" style="5" customWidth="1"/>
    <col min="8196" max="8197" width="16.33203125" style="5" customWidth="1"/>
    <col min="8198" max="8198" width="15" style="5" customWidth="1"/>
    <col min="8199" max="8449" width="9.33203125" style="5"/>
    <col min="8450" max="8450" width="50.44140625" style="5" customWidth="1"/>
    <col min="8451" max="8451" width="15.6640625" style="5" customWidth="1"/>
    <col min="8452" max="8453" width="16.33203125" style="5" customWidth="1"/>
    <col min="8454" max="8454" width="15" style="5" customWidth="1"/>
    <col min="8455" max="8705" width="9.33203125" style="5"/>
    <col min="8706" max="8706" width="50.44140625" style="5" customWidth="1"/>
    <col min="8707" max="8707" width="15.6640625" style="5" customWidth="1"/>
    <col min="8708" max="8709" width="16.33203125" style="5" customWidth="1"/>
    <col min="8710" max="8710" width="15" style="5" customWidth="1"/>
    <col min="8711" max="8961" width="9.33203125" style="5"/>
    <col min="8962" max="8962" width="50.44140625" style="5" customWidth="1"/>
    <col min="8963" max="8963" width="15.6640625" style="5" customWidth="1"/>
    <col min="8964" max="8965" width="16.33203125" style="5" customWidth="1"/>
    <col min="8966" max="8966" width="15" style="5" customWidth="1"/>
    <col min="8967" max="9217" width="9.33203125" style="5"/>
    <col min="9218" max="9218" width="50.44140625" style="5" customWidth="1"/>
    <col min="9219" max="9219" width="15.6640625" style="5" customWidth="1"/>
    <col min="9220" max="9221" width="16.33203125" style="5" customWidth="1"/>
    <col min="9222" max="9222" width="15" style="5" customWidth="1"/>
    <col min="9223" max="9473" width="9.33203125" style="5"/>
    <col min="9474" max="9474" width="50.44140625" style="5" customWidth="1"/>
    <col min="9475" max="9475" width="15.6640625" style="5" customWidth="1"/>
    <col min="9476" max="9477" width="16.33203125" style="5" customWidth="1"/>
    <col min="9478" max="9478" width="15" style="5" customWidth="1"/>
    <col min="9479" max="9729" width="9.33203125" style="5"/>
    <col min="9730" max="9730" width="50.44140625" style="5" customWidth="1"/>
    <col min="9731" max="9731" width="15.6640625" style="5" customWidth="1"/>
    <col min="9732" max="9733" width="16.33203125" style="5" customWidth="1"/>
    <col min="9734" max="9734" width="15" style="5" customWidth="1"/>
    <col min="9735" max="9985" width="9.33203125" style="5"/>
    <col min="9986" max="9986" width="50.44140625" style="5" customWidth="1"/>
    <col min="9987" max="9987" width="15.6640625" style="5" customWidth="1"/>
    <col min="9988" max="9989" width="16.33203125" style="5" customWidth="1"/>
    <col min="9990" max="9990" width="15" style="5" customWidth="1"/>
    <col min="9991" max="10241" width="9.33203125" style="5"/>
    <col min="10242" max="10242" width="50.44140625" style="5" customWidth="1"/>
    <col min="10243" max="10243" width="15.6640625" style="5" customWidth="1"/>
    <col min="10244" max="10245" width="16.33203125" style="5" customWidth="1"/>
    <col min="10246" max="10246" width="15" style="5" customWidth="1"/>
    <col min="10247" max="10497" width="9.33203125" style="5"/>
    <col min="10498" max="10498" width="50.44140625" style="5" customWidth="1"/>
    <col min="10499" max="10499" width="15.6640625" style="5" customWidth="1"/>
    <col min="10500" max="10501" width="16.33203125" style="5" customWidth="1"/>
    <col min="10502" max="10502" width="15" style="5" customWidth="1"/>
    <col min="10503" max="10753" width="9.33203125" style="5"/>
    <col min="10754" max="10754" width="50.44140625" style="5" customWidth="1"/>
    <col min="10755" max="10755" width="15.6640625" style="5" customWidth="1"/>
    <col min="10756" max="10757" width="16.33203125" style="5" customWidth="1"/>
    <col min="10758" max="10758" width="15" style="5" customWidth="1"/>
    <col min="10759" max="11009" width="9.33203125" style="5"/>
    <col min="11010" max="11010" width="50.44140625" style="5" customWidth="1"/>
    <col min="11011" max="11011" width="15.6640625" style="5" customWidth="1"/>
    <col min="11012" max="11013" width="16.33203125" style="5" customWidth="1"/>
    <col min="11014" max="11014" width="15" style="5" customWidth="1"/>
    <col min="11015" max="11265" width="9.33203125" style="5"/>
    <col min="11266" max="11266" width="50.44140625" style="5" customWidth="1"/>
    <col min="11267" max="11267" width="15.6640625" style="5" customWidth="1"/>
    <col min="11268" max="11269" width="16.33203125" style="5" customWidth="1"/>
    <col min="11270" max="11270" width="15" style="5" customWidth="1"/>
    <col min="11271" max="11521" width="9.33203125" style="5"/>
    <col min="11522" max="11522" width="50.44140625" style="5" customWidth="1"/>
    <col min="11523" max="11523" width="15.6640625" style="5" customWidth="1"/>
    <col min="11524" max="11525" width="16.33203125" style="5" customWidth="1"/>
    <col min="11526" max="11526" width="15" style="5" customWidth="1"/>
    <col min="11527" max="11777" width="9.33203125" style="5"/>
    <col min="11778" max="11778" width="50.44140625" style="5" customWidth="1"/>
    <col min="11779" max="11779" width="15.6640625" style="5" customWidth="1"/>
    <col min="11780" max="11781" width="16.33203125" style="5" customWidth="1"/>
    <col min="11782" max="11782" width="15" style="5" customWidth="1"/>
    <col min="11783" max="12033" width="9.33203125" style="5"/>
    <col min="12034" max="12034" width="50.44140625" style="5" customWidth="1"/>
    <col min="12035" max="12035" width="15.6640625" style="5" customWidth="1"/>
    <col min="12036" max="12037" width="16.33203125" style="5" customWidth="1"/>
    <col min="12038" max="12038" width="15" style="5" customWidth="1"/>
    <col min="12039" max="12289" width="9.33203125" style="5"/>
    <col min="12290" max="12290" width="50.44140625" style="5" customWidth="1"/>
    <col min="12291" max="12291" width="15.6640625" style="5" customWidth="1"/>
    <col min="12292" max="12293" width="16.33203125" style="5" customWidth="1"/>
    <col min="12294" max="12294" width="15" style="5" customWidth="1"/>
    <col min="12295" max="12545" width="9.33203125" style="5"/>
    <col min="12546" max="12546" width="50.44140625" style="5" customWidth="1"/>
    <col min="12547" max="12547" width="15.6640625" style="5" customWidth="1"/>
    <col min="12548" max="12549" width="16.33203125" style="5" customWidth="1"/>
    <col min="12550" max="12550" width="15" style="5" customWidth="1"/>
    <col min="12551" max="12801" width="9.33203125" style="5"/>
    <col min="12802" max="12802" width="50.44140625" style="5" customWidth="1"/>
    <col min="12803" max="12803" width="15.6640625" style="5" customWidth="1"/>
    <col min="12804" max="12805" width="16.33203125" style="5" customWidth="1"/>
    <col min="12806" max="12806" width="15" style="5" customWidth="1"/>
    <col min="12807" max="13057" width="9.33203125" style="5"/>
    <col min="13058" max="13058" width="50.44140625" style="5" customWidth="1"/>
    <col min="13059" max="13059" width="15.6640625" style="5" customWidth="1"/>
    <col min="13060" max="13061" width="16.33203125" style="5" customWidth="1"/>
    <col min="13062" max="13062" width="15" style="5" customWidth="1"/>
    <col min="13063" max="13313" width="9.33203125" style="5"/>
    <col min="13314" max="13314" width="50.44140625" style="5" customWidth="1"/>
    <col min="13315" max="13315" width="15.6640625" style="5" customWidth="1"/>
    <col min="13316" max="13317" width="16.33203125" style="5" customWidth="1"/>
    <col min="13318" max="13318" width="15" style="5" customWidth="1"/>
    <col min="13319" max="13569" width="9.33203125" style="5"/>
    <col min="13570" max="13570" width="50.44140625" style="5" customWidth="1"/>
    <col min="13571" max="13571" width="15.6640625" style="5" customWidth="1"/>
    <col min="13572" max="13573" width="16.33203125" style="5" customWidth="1"/>
    <col min="13574" max="13574" width="15" style="5" customWidth="1"/>
    <col min="13575" max="13825" width="9.33203125" style="5"/>
    <col min="13826" max="13826" width="50.44140625" style="5" customWidth="1"/>
    <col min="13827" max="13827" width="15.6640625" style="5" customWidth="1"/>
    <col min="13828" max="13829" width="16.33203125" style="5" customWidth="1"/>
    <col min="13830" max="13830" width="15" style="5" customWidth="1"/>
    <col min="13831" max="14081" width="9.33203125" style="5"/>
    <col min="14082" max="14082" width="50.44140625" style="5" customWidth="1"/>
    <col min="14083" max="14083" width="15.6640625" style="5" customWidth="1"/>
    <col min="14084" max="14085" width="16.33203125" style="5" customWidth="1"/>
    <col min="14086" max="14086" width="15" style="5" customWidth="1"/>
    <col min="14087" max="14337" width="9.33203125" style="5"/>
    <col min="14338" max="14338" width="50.44140625" style="5" customWidth="1"/>
    <col min="14339" max="14339" width="15.6640625" style="5" customWidth="1"/>
    <col min="14340" max="14341" width="16.33203125" style="5" customWidth="1"/>
    <col min="14342" max="14342" width="15" style="5" customWidth="1"/>
    <col min="14343" max="14593" width="9.33203125" style="5"/>
    <col min="14594" max="14594" width="50.44140625" style="5" customWidth="1"/>
    <col min="14595" max="14595" width="15.6640625" style="5" customWidth="1"/>
    <col min="14596" max="14597" width="16.33203125" style="5" customWidth="1"/>
    <col min="14598" max="14598" width="15" style="5" customWidth="1"/>
    <col min="14599" max="14849" width="9.33203125" style="5"/>
    <col min="14850" max="14850" width="50.44140625" style="5" customWidth="1"/>
    <col min="14851" max="14851" width="15.6640625" style="5" customWidth="1"/>
    <col min="14852" max="14853" width="16.33203125" style="5" customWidth="1"/>
    <col min="14854" max="14854" width="15" style="5" customWidth="1"/>
    <col min="14855" max="15105" width="9.33203125" style="5"/>
    <col min="15106" max="15106" width="50.44140625" style="5" customWidth="1"/>
    <col min="15107" max="15107" width="15.6640625" style="5" customWidth="1"/>
    <col min="15108" max="15109" width="16.33203125" style="5" customWidth="1"/>
    <col min="15110" max="15110" width="15" style="5" customWidth="1"/>
    <col min="15111" max="15361" width="9.33203125" style="5"/>
    <col min="15362" max="15362" width="50.44140625" style="5" customWidth="1"/>
    <col min="15363" max="15363" width="15.6640625" style="5" customWidth="1"/>
    <col min="15364" max="15365" width="16.33203125" style="5" customWidth="1"/>
    <col min="15366" max="15366" width="15" style="5" customWidth="1"/>
    <col min="15367" max="15617" width="9.33203125" style="5"/>
    <col min="15618" max="15618" width="50.44140625" style="5" customWidth="1"/>
    <col min="15619" max="15619" width="15.6640625" style="5" customWidth="1"/>
    <col min="15620" max="15621" width="16.33203125" style="5" customWidth="1"/>
    <col min="15622" max="15622" width="15" style="5" customWidth="1"/>
    <col min="15623" max="15873" width="9.33203125" style="5"/>
    <col min="15874" max="15874" width="50.44140625" style="5" customWidth="1"/>
    <col min="15875" max="15875" width="15.6640625" style="5" customWidth="1"/>
    <col min="15876" max="15877" width="16.33203125" style="5" customWidth="1"/>
    <col min="15878" max="15878" width="15" style="5" customWidth="1"/>
    <col min="15879" max="16129" width="9.33203125" style="5"/>
    <col min="16130" max="16130" width="50.44140625" style="5" customWidth="1"/>
    <col min="16131" max="16131" width="15.6640625" style="5" customWidth="1"/>
    <col min="16132" max="16133" width="16.33203125" style="5" customWidth="1"/>
    <col min="16134" max="16134" width="15" style="5" customWidth="1"/>
    <col min="16135" max="16384" width="9.33203125" style="5"/>
  </cols>
  <sheetData>
    <row r="2" spans="1:6" ht="12" thickBot="1" x14ac:dyDescent="0.25"/>
    <row r="3" spans="1:6" s="51" customFormat="1" ht="50.1" customHeight="1" thickBot="1" x14ac:dyDescent="0.3">
      <c r="A3" s="48" t="s">
        <v>40</v>
      </c>
      <c r="B3" s="48" t="s">
        <v>0</v>
      </c>
      <c r="C3" s="48" t="s">
        <v>1912</v>
      </c>
      <c r="D3" s="49" t="s">
        <v>1913</v>
      </c>
      <c r="E3" s="49" t="s">
        <v>1977</v>
      </c>
      <c r="F3" s="50" t="s">
        <v>111</v>
      </c>
    </row>
    <row r="4" spans="1:6" s="51" customFormat="1" ht="19.5" customHeight="1" x14ac:dyDescent="0.25">
      <c r="A4" s="52"/>
      <c r="B4" s="53" t="s">
        <v>112</v>
      </c>
      <c r="C4" s="53"/>
      <c r="D4" s="54"/>
      <c r="E4" s="55"/>
      <c r="F4" s="56"/>
    </row>
    <row r="5" spans="1:6" s="62" customFormat="1" ht="13.2" x14ac:dyDescent="0.25">
      <c r="A5" s="57" t="s">
        <v>113</v>
      </c>
      <c r="B5" s="58" t="s">
        <v>114</v>
      </c>
      <c r="C5" s="356">
        <v>4845616</v>
      </c>
      <c r="D5" s="60">
        <v>5135057</v>
      </c>
      <c r="E5" s="59">
        <f>'7'!H18</f>
        <v>4736743</v>
      </c>
      <c r="F5" s="61">
        <f>E5/D5*100</f>
        <v>92.243240922155294</v>
      </c>
    </row>
    <row r="6" spans="1:6" s="62" customFormat="1" ht="13.2" x14ac:dyDescent="0.25">
      <c r="A6" s="57" t="s">
        <v>115</v>
      </c>
      <c r="B6" s="58" t="s">
        <v>116</v>
      </c>
      <c r="C6" s="356">
        <v>845508</v>
      </c>
      <c r="D6" s="60">
        <v>872528</v>
      </c>
      <c r="E6" s="59">
        <f>'7'!I18</f>
        <v>777775</v>
      </c>
      <c r="F6" s="61">
        <f>E6/D6*100</f>
        <v>89.140405809326467</v>
      </c>
    </row>
    <row r="7" spans="1:6" s="62" customFormat="1" ht="13.2" x14ac:dyDescent="0.25">
      <c r="A7" s="57" t="s">
        <v>117</v>
      </c>
      <c r="B7" s="64" t="s">
        <v>118</v>
      </c>
      <c r="C7" s="357">
        <v>10577885</v>
      </c>
      <c r="D7" s="60">
        <v>11951698</v>
      </c>
      <c r="E7" s="59">
        <f>'7'!J18</f>
        <v>8064978</v>
      </c>
      <c r="F7" s="61">
        <f t="shared" ref="F7:F17" si="0">E7/D7*100</f>
        <v>67.479767310050846</v>
      </c>
    </row>
    <row r="8" spans="1:6" s="62" customFormat="1" ht="13.2" x14ac:dyDescent="0.25">
      <c r="A8" s="57" t="s">
        <v>119</v>
      </c>
      <c r="B8" s="64" t="s">
        <v>120</v>
      </c>
      <c r="C8" s="357">
        <v>99170</v>
      </c>
      <c r="D8" s="60">
        <v>98587</v>
      </c>
      <c r="E8" s="59">
        <f>'7'!K18</f>
        <v>73973</v>
      </c>
      <c r="F8" s="61">
        <f t="shared" si="0"/>
        <v>75.033219389980417</v>
      </c>
    </row>
    <row r="9" spans="1:6" s="62" customFormat="1" ht="13.2" x14ac:dyDescent="0.25">
      <c r="A9" s="57" t="s">
        <v>121</v>
      </c>
      <c r="B9" s="64" t="s">
        <v>122</v>
      </c>
      <c r="C9" s="357">
        <v>3848053</v>
      </c>
      <c r="D9" s="60">
        <v>4467449</v>
      </c>
      <c r="E9" s="59">
        <f>'7'!L18</f>
        <v>3633018</v>
      </c>
      <c r="F9" s="61">
        <f t="shared" si="0"/>
        <v>81.321980396418624</v>
      </c>
    </row>
    <row r="10" spans="1:6" s="62" customFormat="1" ht="13.8" x14ac:dyDescent="0.25">
      <c r="A10" s="57"/>
      <c r="B10" s="54" t="s">
        <v>123</v>
      </c>
      <c r="C10" s="65">
        <f>SUM(C5:C9)</f>
        <v>20216232</v>
      </c>
      <c r="D10" s="65">
        <f>SUM(D5:D9)</f>
        <v>22525319</v>
      </c>
      <c r="E10" s="65">
        <f>SUM(E5:E9)</f>
        <v>17286487</v>
      </c>
      <c r="F10" s="66">
        <f t="shared" si="0"/>
        <v>76.742473658197696</v>
      </c>
    </row>
    <row r="11" spans="1:6" s="62" customFormat="1" ht="13.2" x14ac:dyDescent="0.25">
      <c r="A11" s="67" t="s">
        <v>124</v>
      </c>
      <c r="B11" s="63" t="s">
        <v>125</v>
      </c>
      <c r="C11" s="357">
        <v>28753625</v>
      </c>
      <c r="D11" s="60">
        <v>34751029</v>
      </c>
      <c r="E11" s="63">
        <f>'7'!M18</f>
        <v>13255363</v>
      </c>
      <c r="F11" s="61">
        <f t="shared" si="0"/>
        <v>38.143800000857532</v>
      </c>
    </row>
    <row r="12" spans="1:6" s="62" customFormat="1" ht="13.2" x14ac:dyDescent="0.25">
      <c r="A12" s="67" t="s">
        <v>126</v>
      </c>
      <c r="B12" s="63" t="s">
        <v>127</v>
      </c>
      <c r="C12" s="357">
        <v>3638023</v>
      </c>
      <c r="D12" s="60">
        <v>6594881</v>
      </c>
      <c r="E12" s="63">
        <f>'7'!N18</f>
        <v>2303448</v>
      </c>
      <c r="F12" s="61">
        <f t="shared" si="0"/>
        <v>34.927817499663753</v>
      </c>
    </row>
    <row r="13" spans="1:6" s="62" customFormat="1" ht="13.2" x14ac:dyDescent="0.25">
      <c r="A13" s="67" t="s">
        <v>128</v>
      </c>
      <c r="B13" s="63" t="s">
        <v>129</v>
      </c>
      <c r="C13" s="357">
        <v>113334</v>
      </c>
      <c r="D13" s="60">
        <v>140670</v>
      </c>
      <c r="E13" s="63">
        <f>'7'!O18</f>
        <v>109968</v>
      </c>
      <c r="F13" s="61">
        <f t="shared" si="0"/>
        <v>78.174450842397107</v>
      </c>
    </row>
    <row r="14" spans="1:6" s="62" customFormat="1" ht="13.8" x14ac:dyDescent="0.25">
      <c r="A14" s="67"/>
      <c r="B14" s="54" t="s">
        <v>130</v>
      </c>
      <c r="C14" s="65">
        <f>SUM(C11:C13)</f>
        <v>32504982</v>
      </c>
      <c r="D14" s="65">
        <f>SUM(D11:D13)</f>
        <v>41486580</v>
      </c>
      <c r="E14" s="65">
        <f>SUM(E11:E13)</f>
        <v>15668779</v>
      </c>
      <c r="F14" s="66">
        <f t="shared" si="0"/>
        <v>37.768307245379106</v>
      </c>
    </row>
    <row r="15" spans="1:6" s="62" customFormat="1" ht="18" customHeight="1" x14ac:dyDescent="0.25">
      <c r="A15" s="67" t="s">
        <v>131</v>
      </c>
      <c r="B15" s="54" t="s">
        <v>132</v>
      </c>
      <c r="C15" s="65">
        <f>C10+C14</f>
        <v>52721214</v>
      </c>
      <c r="D15" s="65">
        <f>D10+D14</f>
        <v>64011899</v>
      </c>
      <c r="E15" s="65">
        <f>SUM(E14+E10)</f>
        <v>32955266</v>
      </c>
      <c r="F15" s="66">
        <f t="shared" si="0"/>
        <v>51.483031303289408</v>
      </c>
    </row>
    <row r="16" spans="1:6" s="62" customFormat="1" ht="16.5" customHeight="1" x14ac:dyDescent="0.25">
      <c r="A16" s="67" t="s">
        <v>133</v>
      </c>
      <c r="B16" s="54" t="s">
        <v>134</v>
      </c>
      <c r="C16" s="358">
        <v>10305563</v>
      </c>
      <c r="D16" s="68">
        <v>12163096</v>
      </c>
      <c r="E16" s="65">
        <f>'7'!P18+'7'!Q18</f>
        <v>9333095</v>
      </c>
      <c r="F16" s="66">
        <f t="shared" si="0"/>
        <v>76.732889389346269</v>
      </c>
    </row>
    <row r="17" spans="1:6" s="62" customFormat="1" ht="18.75" customHeight="1" x14ac:dyDescent="0.25">
      <c r="A17" s="69"/>
      <c r="B17" s="70" t="s">
        <v>135</v>
      </c>
      <c r="C17" s="71">
        <f>SUM(C15:C16)</f>
        <v>63026777</v>
      </c>
      <c r="D17" s="71">
        <f>SUM(D15:D16)</f>
        <v>76174995</v>
      </c>
      <c r="E17" s="71">
        <f>SUM(E15:E16)</f>
        <v>42288361</v>
      </c>
      <c r="F17" s="72">
        <f t="shared" si="0"/>
        <v>55.514753890039636</v>
      </c>
    </row>
    <row r="18" spans="1:6" s="24" customFormat="1" ht="13.2" x14ac:dyDescent="0.25">
      <c r="A18" s="73"/>
      <c r="B18" s="73"/>
      <c r="C18" s="73"/>
      <c r="D18" s="73"/>
      <c r="E18" s="73"/>
    </row>
    <row r="19" spans="1:6" s="24" customFormat="1" ht="13.2" x14ac:dyDescent="0.25">
      <c r="A19" s="73"/>
      <c r="B19" s="73"/>
      <c r="C19" s="73"/>
      <c r="D19" s="73"/>
      <c r="E19" s="73"/>
    </row>
    <row r="20" spans="1:6" s="24" customFormat="1" ht="13.2" x14ac:dyDescent="0.25">
      <c r="A20" s="73"/>
      <c r="B20" s="73"/>
      <c r="C20" s="73"/>
      <c r="D20" s="73"/>
      <c r="E20" s="73"/>
    </row>
    <row r="21" spans="1:6" s="24" customFormat="1" ht="13.2" x14ac:dyDescent="0.25">
      <c r="A21" s="73"/>
      <c r="B21" s="73"/>
      <c r="C21" s="73"/>
      <c r="D21" s="73"/>
      <c r="E21" s="73"/>
    </row>
    <row r="22" spans="1:6" s="24" customFormat="1" ht="13.2" x14ac:dyDescent="0.25">
      <c r="A22" s="73"/>
      <c r="B22" s="73"/>
      <c r="C22" s="73"/>
      <c r="D22" s="73"/>
      <c r="E22" s="73"/>
    </row>
    <row r="23" spans="1:6" s="24" customFormat="1" ht="13.2" x14ac:dyDescent="0.25">
      <c r="A23" s="73"/>
      <c r="B23" s="73"/>
      <c r="C23" s="73"/>
      <c r="D23" s="73"/>
      <c r="E23" s="73"/>
    </row>
    <row r="24" spans="1:6" s="24" customFormat="1" ht="13.2" x14ac:dyDescent="0.25">
      <c r="A24" s="73"/>
      <c r="B24" s="73"/>
      <c r="C24" s="73"/>
      <c r="D24" s="73"/>
      <c r="E24" s="73"/>
    </row>
    <row r="25" spans="1:6" s="24" customFormat="1" ht="13.2" x14ac:dyDescent="0.25">
      <c r="A25" s="73"/>
      <c r="B25" s="73"/>
      <c r="C25" s="73"/>
      <c r="D25" s="73"/>
      <c r="E25" s="73"/>
    </row>
    <row r="26" spans="1:6" s="24" customFormat="1" ht="13.2" x14ac:dyDescent="0.25">
      <c r="A26" s="73"/>
      <c r="B26" s="73"/>
      <c r="C26" s="73"/>
      <c r="D26" s="73"/>
      <c r="E26" s="73"/>
    </row>
    <row r="27" spans="1:6" s="24" customFormat="1" ht="13.2" x14ac:dyDescent="0.25">
      <c r="A27" s="73"/>
      <c r="B27" s="73"/>
      <c r="C27" s="73"/>
      <c r="D27" s="73"/>
      <c r="E27" s="73"/>
    </row>
    <row r="28" spans="1:6" s="24" customFormat="1" ht="13.2" x14ac:dyDescent="0.25">
      <c r="A28" s="74"/>
      <c r="B28" s="73"/>
      <c r="C28" s="73"/>
      <c r="D28" s="73"/>
      <c r="E28" s="73"/>
    </row>
    <row r="29" spans="1:6" ht="13.2" x14ac:dyDescent="0.25">
      <c r="A29" s="74"/>
      <c r="B29" s="74"/>
      <c r="C29" s="74"/>
      <c r="D29" s="74"/>
      <c r="E29" s="74"/>
    </row>
    <row r="30" spans="1:6" ht="13.2" x14ac:dyDescent="0.25">
      <c r="A30" s="74"/>
      <c r="B30" s="74"/>
      <c r="C30" s="74"/>
      <c r="D30" s="74"/>
      <c r="E30" s="74"/>
    </row>
    <row r="31" spans="1:6" ht="13.2" x14ac:dyDescent="0.25">
      <c r="A31" s="74"/>
      <c r="B31" s="74"/>
      <c r="C31" s="74"/>
      <c r="D31" s="74"/>
      <c r="E31" s="74"/>
    </row>
    <row r="32" spans="1:6" ht="13.2" x14ac:dyDescent="0.25">
      <c r="A32" s="74"/>
      <c r="B32" s="74"/>
      <c r="C32" s="74"/>
      <c r="D32" s="74"/>
      <c r="E32" s="74"/>
    </row>
    <row r="33" spans="1:5" ht="13.2" x14ac:dyDescent="0.25">
      <c r="A33" s="74"/>
      <c r="B33" s="74"/>
      <c r="C33" s="74"/>
      <c r="D33" s="74"/>
      <c r="E33" s="74"/>
    </row>
    <row r="34" spans="1:5" ht="13.2" x14ac:dyDescent="0.25">
      <c r="B34" s="74"/>
      <c r="C34" s="74"/>
      <c r="D34" s="74"/>
      <c r="E34" s="74"/>
    </row>
  </sheetData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 KIADÁSI  ELŐIRÁNYZATAINAK TELJESÍTÉSE
ROVATONKÉNT 2021. ÉVBEN 
&amp;R&amp;"Times New Roman CE,Félkövér dőlt"4. melléklet
Adatok E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Q28"/>
  <sheetViews>
    <sheetView workbookViewId="0">
      <pane ySplit="2" topLeftCell="A3" activePane="bottomLeft" state="frozen"/>
      <selection activeCell="A20" sqref="A20"/>
      <selection pane="bottomLeft" activeCell="G12" sqref="G12"/>
    </sheetView>
  </sheetViews>
  <sheetFormatPr defaultRowHeight="12.6" x14ac:dyDescent="0.25"/>
  <cols>
    <col min="1" max="1" width="3.33203125" style="75" customWidth="1"/>
    <col min="2" max="2" width="3.6640625" style="75" customWidth="1"/>
    <col min="3" max="3" width="21.33203125" style="75" customWidth="1"/>
    <col min="4" max="4" width="10.77734375" style="75" customWidth="1"/>
    <col min="5" max="5" width="10.44140625" style="75" customWidth="1"/>
    <col min="6" max="6" width="10.33203125" style="75" customWidth="1"/>
    <col min="7" max="7" width="8.44140625" style="75" customWidth="1"/>
    <col min="8" max="8" width="12.33203125" style="75" customWidth="1"/>
    <col min="9" max="9" width="11.6640625" style="75" customWidth="1"/>
    <col min="10" max="10" width="10.77734375" style="75" customWidth="1"/>
    <col min="11" max="11" width="10.33203125" style="75" customWidth="1"/>
    <col min="12" max="12" width="10.77734375" style="75" customWidth="1"/>
    <col min="13" max="13" width="10.44140625" style="75" customWidth="1"/>
    <col min="14" max="14" width="11" style="75" customWidth="1"/>
    <col min="15" max="15" width="10.44140625" style="75" customWidth="1"/>
    <col min="16" max="16" width="11.44140625" style="75" customWidth="1"/>
    <col min="17" max="17" width="11.109375" style="75" customWidth="1"/>
    <col min="18" max="256" width="9.33203125" style="75"/>
    <col min="257" max="257" width="3.33203125" style="75" customWidth="1"/>
    <col min="258" max="258" width="3.6640625" style="75" customWidth="1"/>
    <col min="259" max="259" width="21.33203125" style="75" customWidth="1"/>
    <col min="260" max="260" width="10.77734375" style="75" customWidth="1"/>
    <col min="261" max="261" width="10.44140625" style="75" customWidth="1"/>
    <col min="262" max="262" width="10.33203125" style="75" customWidth="1"/>
    <col min="263" max="263" width="8.44140625" style="75" customWidth="1"/>
    <col min="264" max="264" width="12.33203125" style="75" customWidth="1"/>
    <col min="265" max="265" width="11.6640625" style="75" customWidth="1"/>
    <col min="266" max="266" width="10.77734375" style="75" customWidth="1"/>
    <col min="267" max="267" width="10.33203125" style="75" customWidth="1"/>
    <col min="268" max="268" width="10.77734375" style="75" customWidth="1"/>
    <col min="269" max="269" width="10.44140625" style="75" customWidth="1"/>
    <col min="270" max="270" width="11" style="75" customWidth="1"/>
    <col min="271" max="271" width="10.44140625" style="75" customWidth="1"/>
    <col min="272" max="272" width="11.44140625" style="75" customWidth="1"/>
    <col min="273" max="273" width="11.109375" style="75" customWidth="1"/>
    <col min="274" max="512" width="9.33203125" style="75"/>
    <col min="513" max="513" width="3.33203125" style="75" customWidth="1"/>
    <col min="514" max="514" width="3.6640625" style="75" customWidth="1"/>
    <col min="515" max="515" width="21.33203125" style="75" customWidth="1"/>
    <col min="516" max="516" width="10.77734375" style="75" customWidth="1"/>
    <col min="517" max="517" width="10.44140625" style="75" customWidth="1"/>
    <col min="518" max="518" width="10.33203125" style="75" customWidth="1"/>
    <col min="519" max="519" width="8.44140625" style="75" customWidth="1"/>
    <col min="520" max="520" width="12.33203125" style="75" customWidth="1"/>
    <col min="521" max="521" width="11.6640625" style="75" customWidth="1"/>
    <col min="522" max="522" width="10.77734375" style="75" customWidth="1"/>
    <col min="523" max="523" width="10.33203125" style="75" customWidth="1"/>
    <col min="524" max="524" width="10.77734375" style="75" customWidth="1"/>
    <col min="525" max="525" width="10.44140625" style="75" customWidth="1"/>
    <col min="526" max="526" width="11" style="75" customWidth="1"/>
    <col min="527" max="527" width="10.44140625" style="75" customWidth="1"/>
    <col min="528" max="528" width="11.44140625" style="75" customWidth="1"/>
    <col min="529" max="529" width="11.109375" style="75" customWidth="1"/>
    <col min="530" max="768" width="9.33203125" style="75"/>
    <col min="769" max="769" width="3.33203125" style="75" customWidth="1"/>
    <col min="770" max="770" width="3.6640625" style="75" customWidth="1"/>
    <col min="771" max="771" width="21.33203125" style="75" customWidth="1"/>
    <col min="772" max="772" width="10.77734375" style="75" customWidth="1"/>
    <col min="773" max="773" width="10.44140625" style="75" customWidth="1"/>
    <col min="774" max="774" width="10.33203125" style="75" customWidth="1"/>
    <col min="775" max="775" width="8.44140625" style="75" customWidth="1"/>
    <col min="776" max="776" width="12.33203125" style="75" customWidth="1"/>
    <col min="777" max="777" width="11.6640625" style="75" customWidth="1"/>
    <col min="778" max="778" width="10.77734375" style="75" customWidth="1"/>
    <col min="779" max="779" width="10.33203125" style="75" customWidth="1"/>
    <col min="780" max="780" width="10.77734375" style="75" customWidth="1"/>
    <col min="781" max="781" width="10.44140625" style="75" customWidth="1"/>
    <col min="782" max="782" width="11" style="75" customWidth="1"/>
    <col min="783" max="783" width="10.44140625" style="75" customWidth="1"/>
    <col min="784" max="784" width="11.44140625" style="75" customWidth="1"/>
    <col min="785" max="785" width="11.109375" style="75" customWidth="1"/>
    <col min="786" max="1024" width="9.33203125" style="75"/>
    <col min="1025" max="1025" width="3.33203125" style="75" customWidth="1"/>
    <col min="1026" max="1026" width="3.6640625" style="75" customWidth="1"/>
    <col min="1027" max="1027" width="21.33203125" style="75" customWidth="1"/>
    <col min="1028" max="1028" width="10.77734375" style="75" customWidth="1"/>
    <col min="1029" max="1029" width="10.44140625" style="75" customWidth="1"/>
    <col min="1030" max="1030" width="10.33203125" style="75" customWidth="1"/>
    <col min="1031" max="1031" width="8.44140625" style="75" customWidth="1"/>
    <col min="1032" max="1032" width="12.33203125" style="75" customWidth="1"/>
    <col min="1033" max="1033" width="11.6640625" style="75" customWidth="1"/>
    <col min="1034" max="1034" width="10.77734375" style="75" customWidth="1"/>
    <col min="1035" max="1035" width="10.33203125" style="75" customWidth="1"/>
    <col min="1036" max="1036" width="10.77734375" style="75" customWidth="1"/>
    <col min="1037" max="1037" width="10.44140625" style="75" customWidth="1"/>
    <col min="1038" max="1038" width="11" style="75" customWidth="1"/>
    <col min="1039" max="1039" width="10.44140625" style="75" customWidth="1"/>
    <col min="1040" max="1040" width="11.44140625" style="75" customWidth="1"/>
    <col min="1041" max="1041" width="11.109375" style="75" customWidth="1"/>
    <col min="1042" max="1280" width="9.33203125" style="75"/>
    <col min="1281" max="1281" width="3.33203125" style="75" customWidth="1"/>
    <col min="1282" max="1282" width="3.6640625" style="75" customWidth="1"/>
    <col min="1283" max="1283" width="21.33203125" style="75" customWidth="1"/>
    <col min="1284" max="1284" width="10.77734375" style="75" customWidth="1"/>
    <col min="1285" max="1285" width="10.44140625" style="75" customWidth="1"/>
    <col min="1286" max="1286" width="10.33203125" style="75" customWidth="1"/>
    <col min="1287" max="1287" width="8.44140625" style="75" customWidth="1"/>
    <col min="1288" max="1288" width="12.33203125" style="75" customWidth="1"/>
    <col min="1289" max="1289" width="11.6640625" style="75" customWidth="1"/>
    <col min="1290" max="1290" width="10.77734375" style="75" customWidth="1"/>
    <col min="1291" max="1291" width="10.33203125" style="75" customWidth="1"/>
    <col min="1292" max="1292" width="10.77734375" style="75" customWidth="1"/>
    <col min="1293" max="1293" width="10.44140625" style="75" customWidth="1"/>
    <col min="1294" max="1294" width="11" style="75" customWidth="1"/>
    <col min="1295" max="1295" width="10.44140625" style="75" customWidth="1"/>
    <col min="1296" max="1296" width="11.44140625" style="75" customWidth="1"/>
    <col min="1297" max="1297" width="11.109375" style="75" customWidth="1"/>
    <col min="1298" max="1536" width="9.33203125" style="75"/>
    <col min="1537" max="1537" width="3.33203125" style="75" customWidth="1"/>
    <col min="1538" max="1538" width="3.6640625" style="75" customWidth="1"/>
    <col min="1539" max="1539" width="21.33203125" style="75" customWidth="1"/>
    <col min="1540" max="1540" width="10.77734375" style="75" customWidth="1"/>
    <col min="1541" max="1541" width="10.44140625" style="75" customWidth="1"/>
    <col min="1542" max="1542" width="10.33203125" style="75" customWidth="1"/>
    <col min="1543" max="1543" width="8.44140625" style="75" customWidth="1"/>
    <col min="1544" max="1544" width="12.33203125" style="75" customWidth="1"/>
    <col min="1545" max="1545" width="11.6640625" style="75" customWidth="1"/>
    <col min="1546" max="1546" width="10.77734375" style="75" customWidth="1"/>
    <col min="1547" max="1547" width="10.33203125" style="75" customWidth="1"/>
    <col min="1548" max="1548" width="10.77734375" style="75" customWidth="1"/>
    <col min="1549" max="1549" width="10.44140625" style="75" customWidth="1"/>
    <col min="1550" max="1550" width="11" style="75" customWidth="1"/>
    <col min="1551" max="1551" width="10.44140625" style="75" customWidth="1"/>
    <col min="1552" max="1552" width="11.44140625" style="75" customWidth="1"/>
    <col min="1553" max="1553" width="11.109375" style="75" customWidth="1"/>
    <col min="1554" max="1792" width="9.33203125" style="75"/>
    <col min="1793" max="1793" width="3.33203125" style="75" customWidth="1"/>
    <col min="1794" max="1794" width="3.6640625" style="75" customWidth="1"/>
    <col min="1795" max="1795" width="21.33203125" style="75" customWidth="1"/>
    <col min="1796" max="1796" width="10.77734375" style="75" customWidth="1"/>
    <col min="1797" max="1797" width="10.44140625" style="75" customWidth="1"/>
    <col min="1798" max="1798" width="10.33203125" style="75" customWidth="1"/>
    <col min="1799" max="1799" width="8.44140625" style="75" customWidth="1"/>
    <col min="1800" max="1800" width="12.33203125" style="75" customWidth="1"/>
    <col min="1801" max="1801" width="11.6640625" style="75" customWidth="1"/>
    <col min="1802" max="1802" width="10.77734375" style="75" customWidth="1"/>
    <col min="1803" max="1803" width="10.33203125" style="75" customWidth="1"/>
    <col min="1804" max="1804" width="10.77734375" style="75" customWidth="1"/>
    <col min="1805" max="1805" width="10.44140625" style="75" customWidth="1"/>
    <col min="1806" max="1806" width="11" style="75" customWidth="1"/>
    <col min="1807" max="1807" width="10.44140625" style="75" customWidth="1"/>
    <col min="1808" max="1808" width="11.44140625" style="75" customWidth="1"/>
    <col min="1809" max="1809" width="11.109375" style="75" customWidth="1"/>
    <col min="1810" max="2048" width="9.33203125" style="75"/>
    <col min="2049" max="2049" width="3.33203125" style="75" customWidth="1"/>
    <col min="2050" max="2050" width="3.6640625" style="75" customWidth="1"/>
    <col min="2051" max="2051" width="21.33203125" style="75" customWidth="1"/>
    <col min="2052" max="2052" width="10.77734375" style="75" customWidth="1"/>
    <col min="2053" max="2053" width="10.44140625" style="75" customWidth="1"/>
    <col min="2054" max="2054" width="10.33203125" style="75" customWidth="1"/>
    <col min="2055" max="2055" width="8.44140625" style="75" customWidth="1"/>
    <col min="2056" max="2056" width="12.33203125" style="75" customWidth="1"/>
    <col min="2057" max="2057" width="11.6640625" style="75" customWidth="1"/>
    <col min="2058" max="2058" width="10.77734375" style="75" customWidth="1"/>
    <col min="2059" max="2059" width="10.33203125" style="75" customWidth="1"/>
    <col min="2060" max="2060" width="10.77734375" style="75" customWidth="1"/>
    <col min="2061" max="2061" width="10.44140625" style="75" customWidth="1"/>
    <col min="2062" max="2062" width="11" style="75" customWidth="1"/>
    <col min="2063" max="2063" width="10.44140625" style="75" customWidth="1"/>
    <col min="2064" max="2064" width="11.44140625" style="75" customWidth="1"/>
    <col min="2065" max="2065" width="11.109375" style="75" customWidth="1"/>
    <col min="2066" max="2304" width="9.33203125" style="75"/>
    <col min="2305" max="2305" width="3.33203125" style="75" customWidth="1"/>
    <col min="2306" max="2306" width="3.6640625" style="75" customWidth="1"/>
    <col min="2307" max="2307" width="21.33203125" style="75" customWidth="1"/>
    <col min="2308" max="2308" width="10.77734375" style="75" customWidth="1"/>
    <col min="2309" max="2309" width="10.44140625" style="75" customWidth="1"/>
    <col min="2310" max="2310" width="10.33203125" style="75" customWidth="1"/>
    <col min="2311" max="2311" width="8.44140625" style="75" customWidth="1"/>
    <col min="2312" max="2312" width="12.33203125" style="75" customWidth="1"/>
    <col min="2313" max="2313" width="11.6640625" style="75" customWidth="1"/>
    <col min="2314" max="2314" width="10.77734375" style="75" customWidth="1"/>
    <col min="2315" max="2315" width="10.33203125" style="75" customWidth="1"/>
    <col min="2316" max="2316" width="10.77734375" style="75" customWidth="1"/>
    <col min="2317" max="2317" width="10.44140625" style="75" customWidth="1"/>
    <col min="2318" max="2318" width="11" style="75" customWidth="1"/>
    <col min="2319" max="2319" width="10.44140625" style="75" customWidth="1"/>
    <col min="2320" max="2320" width="11.44140625" style="75" customWidth="1"/>
    <col min="2321" max="2321" width="11.109375" style="75" customWidth="1"/>
    <col min="2322" max="2560" width="9.33203125" style="75"/>
    <col min="2561" max="2561" width="3.33203125" style="75" customWidth="1"/>
    <col min="2562" max="2562" width="3.6640625" style="75" customWidth="1"/>
    <col min="2563" max="2563" width="21.33203125" style="75" customWidth="1"/>
    <col min="2564" max="2564" width="10.77734375" style="75" customWidth="1"/>
    <col min="2565" max="2565" width="10.44140625" style="75" customWidth="1"/>
    <col min="2566" max="2566" width="10.33203125" style="75" customWidth="1"/>
    <col min="2567" max="2567" width="8.44140625" style="75" customWidth="1"/>
    <col min="2568" max="2568" width="12.33203125" style="75" customWidth="1"/>
    <col min="2569" max="2569" width="11.6640625" style="75" customWidth="1"/>
    <col min="2570" max="2570" width="10.77734375" style="75" customWidth="1"/>
    <col min="2571" max="2571" width="10.33203125" style="75" customWidth="1"/>
    <col min="2572" max="2572" width="10.77734375" style="75" customWidth="1"/>
    <col min="2573" max="2573" width="10.44140625" style="75" customWidth="1"/>
    <col min="2574" max="2574" width="11" style="75" customWidth="1"/>
    <col min="2575" max="2575" width="10.44140625" style="75" customWidth="1"/>
    <col min="2576" max="2576" width="11.44140625" style="75" customWidth="1"/>
    <col min="2577" max="2577" width="11.109375" style="75" customWidth="1"/>
    <col min="2578" max="2816" width="9.33203125" style="75"/>
    <col min="2817" max="2817" width="3.33203125" style="75" customWidth="1"/>
    <col min="2818" max="2818" width="3.6640625" style="75" customWidth="1"/>
    <col min="2819" max="2819" width="21.33203125" style="75" customWidth="1"/>
    <col min="2820" max="2820" width="10.77734375" style="75" customWidth="1"/>
    <col min="2821" max="2821" width="10.44140625" style="75" customWidth="1"/>
    <col min="2822" max="2822" width="10.33203125" style="75" customWidth="1"/>
    <col min="2823" max="2823" width="8.44140625" style="75" customWidth="1"/>
    <col min="2824" max="2824" width="12.33203125" style="75" customWidth="1"/>
    <col min="2825" max="2825" width="11.6640625" style="75" customWidth="1"/>
    <col min="2826" max="2826" width="10.77734375" style="75" customWidth="1"/>
    <col min="2827" max="2827" width="10.33203125" style="75" customWidth="1"/>
    <col min="2828" max="2828" width="10.77734375" style="75" customWidth="1"/>
    <col min="2829" max="2829" width="10.44140625" style="75" customWidth="1"/>
    <col min="2830" max="2830" width="11" style="75" customWidth="1"/>
    <col min="2831" max="2831" width="10.44140625" style="75" customWidth="1"/>
    <col min="2832" max="2832" width="11.44140625" style="75" customWidth="1"/>
    <col min="2833" max="2833" width="11.109375" style="75" customWidth="1"/>
    <col min="2834" max="3072" width="9.33203125" style="75"/>
    <col min="3073" max="3073" width="3.33203125" style="75" customWidth="1"/>
    <col min="3074" max="3074" width="3.6640625" style="75" customWidth="1"/>
    <col min="3075" max="3075" width="21.33203125" style="75" customWidth="1"/>
    <col min="3076" max="3076" width="10.77734375" style="75" customWidth="1"/>
    <col min="3077" max="3077" width="10.44140625" style="75" customWidth="1"/>
    <col min="3078" max="3078" width="10.33203125" style="75" customWidth="1"/>
    <col min="3079" max="3079" width="8.44140625" style="75" customWidth="1"/>
    <col min="3080" max="3080" width="12.33203125" style="75" customWidth="1"/>
    <col min="3081" max="3081" width="11.6640625" style="75" customWidth="1"/>
    <col min="3082" max="3082" width="10.77734375" style="75" customWidth="1"/>
    <col min="3083" max="3083" width="10.33203125" style="75" customWidth="1"/>
    <col min="3084" max="3084" width="10.77734375" style="75" customWidth="1"/>
    <col min="3085" max="3085" width="10.44140625" style="75" customWidth="1"/>
    <col min="3086" max="3086" width="11" style="75" customWidth="1"/>
    <col min="3087" max="3087" width="10.44140625" style="75" customWidth="1"/>
    <col min="3088" max="3088" width="11.44140625" style="75" customWidth="1"/>
    <col min="3089" max="3089" width="11.109375" style="75" customWidth="1"/>
    <col min="3090" max="3328" width="9.33203125" style="75"/>
    <col min="3329" max="3329" width="3.33203125" style="75" customWidth="1"/>
    <col min="3330" max="3330" width="3.6640625" style="75" customWidth="1"/>
    <col min="3331" max="3331" width="21.33203125" style="75" customWidth="1"/>
    <col min="3332" max="3332" width="10.77734375" style="75" customWidth="1"/>
    <col min="3333" max="3333" width="10.44140625" style="75" customWidth="1"/>
    <col min="3334" max="3334" width="10.33203125" style="75" customWidth="1"/>
    <col min="3335" max="3335" width="8.44140625" style="75" customWidth="1"/>
    <col min="3336" max="3336" width="12.33203125" style="75" customWidth="1"/>
    <col min="3337" max="3337" width="11.6640625" style="75" customWidth="1"/>
    <col min="3338" max="3338" width="10.77734375" style="75" customWidth="1"/>
    <col min="3339" max="3339" width="10.33203125" style="75" customWidth="1"/>
    <col min="3340" max="3340" width="10.77734375" style="75" customWidth="1"/>
    <col min="3341" max="3341" width="10.44140625" style="75" customWidth="1"/>
    <col min="3342" max="3342" width="11" style="75" customWidth="1"/>
    <col min="3343" max="3343" width="10.44140625" style="75" customWidth="1"/>
    <col min="3344" max="3344" width="11.44140625" style="75" customWidth="1"/>
    <col min="3345" max="3345" width="11.109375" style="75" customWidth="1"/>
    <col min="3346" max="3584" width="9.33203125" style="75"/>
    <col min="3585" max="3585" width="3.33203125" style="75" customWidth="1"/>
    <col min="3586" max="3586" width="3.6640625" style="75" customWidth="1"/>
    <col min="3587" max="3587" width="21.33203125" style="75" customWidth="1"/>
    <col min="3588" max="3588" width="10.77734375" style="75" customWidth="1"/>
    <col min="3589" max="3589" width="10.44140625" style="75" customWidth="1"/>
    <col min="3590" max="3590" width="10.33203125" style="75" customWidth="1"/>
    <col min="3591" max="3591" width="8.44140625" style="75" customWidth="1"/>
    <col min="3592" max="3592" width="12.33203125" style="75" customWidth="1"/>
    <col min="3593" max="3593" width="11.6640625" style="75" customWidth="1"/>
    <col min="3594" max="3594" width="10.77734375" style="75" customWidth="1"/>
    <col min="3595" max="3595" width="10.33203125" style="75" customWidth="1"/>
    <col min="3596" max="3596" width="10.77734375" style="75" customWidth="1"/>
    <col min="3597" max="3597" width="10.44140625" style="75" customWidth="1"/>
    <col min="3598" max="3598" width="11" style="75" customWidth="1"/>
    <col min="3599" max="3599" width="10.44140625" style="75" customWidth="1"/>
    <col min="3600" max="3600" width="11.44140625" style="75" customWidth="1"/>
    <col min="3601" max="3601" width="11.109375" style="75" customWidth="1"/>
    <col min="3602" max="3840" width="9.33203125" style="75"/>
    <col min="3841" max="3841" width="3.33203125" style="75" customWidth="1"/>
    <col min="3842" max="3842" width="3.6640625" style="75" customWidth="1"/>
    <col min="3843" max="3843" width="21.33203125" style="75" customWidth="1"/>
    <col min="3844" max="3844" width="10.77734375" style="75" customWidth="1"/>
    <col min="3845" max="3845" width="10.44140625" style="75" customWidth="1"/>
    <col min="3846" max="3846" width="10.33203125" style="75" customWidth="1"/>
    <col min="3847" max="3847" width="8.44140625" style="75" customWidth="1"/>
    <col min="3848" max="3848" width="12.33203125" style="75" customWidth="1"/>
    <col min="3849" max="3849" width="11.6640625" style="75" customWidth="1"/>
    <col min="3850" max="3850" width="10.77734375" style="75" customWidth="1"/>
    <col min="3851" max="3851" width="10.33203125" style="75" customWidth="1"/>
    <col min="3852" max="3852" width="10.77734375" style="75" customWidth="1"/>
    <col min="3853" max="3853" width="10.44140625" style="75" customWidth="1"/>
    <col min="3854" max="3854" width="11" style="75" customWidth="1"/>
    <col min="3855" max="3855" width="10.44140625" style="75" customWidth="1"/>
    <col min="3856" max="3856" width="11.44140625" style="75" customWidth="1"/>
    <col min="3857" max="3857" width="11.109375" style="75" customWidth="1"/>
    <col min="3858" max="4096" width="9.33203125" style="75"/>
    <col min="4097" max="4097" width="3.33203125" style="75" customWidth="1"/>
    <col min="4098" max="4098" width="3.6640625" style="75" customWidth="1"/>
    <col min="4099" max="4099" width="21.33203125" style="75" customWidth="1"/>
    <col min="4100" max="4100" width="10.77734375" style="75" customWidth="1"/>
    <col min="4101" max="4101" width="10.44140625" style="75" customWidth="1"/>
    <col min="4102" max="4102" width="10.33203125" style="75" customWidth="1"/>
    <col min="4103" max="4103" width="8.44140625" style="75" customWidth="1"/>
    <col min="4104" max="4104" width="12.33203125" style="75" customWidth="1"/>
    <col min="4105" max="4105" width="11.6640625" style="75" customWidth="1"/>
    <col min="4106" max="4106" width="10.77734375" style="75" customWidth="1"/>
    <col min="4107" max="4107" width="10.33203125" style="75" customWidth="1"/>
    <col min="4108" max="4108" width="10.77734375" style="75" customWidth="1"/>
    <col min="4109" max="4109" width="10.44140625" style="75" customWidth="1"/>
    <col min="4110" max="4110" width="11" style="75" customWidth="1"/>
    <col min="4111" max="4111" width="10.44140625" style="75" customWidth="1"/>
    <col min="4112" max="4112" width="11.44140625" style="75" customWidth="1"/>
    <col min="4113" max="4113" width="11.109375" style="75" customWidth="1"/>
    <col min="4114" max="4352" width="9.33203125" style="75"/>
    <col min="4353" max="4353" width="3.33203125" style="75" customWidth="1"/>
    <col min="4354" max="4354" width="3.6640625" style="75" customWidth="1"/>
    <col min="4355" max="4355" width="21.33203125" style="75" customWidth="1"/>
    <col min="4356" max="4356" width="10.77734375" style="75" customWidth="1"/>
    <col min="4357" max="4357" width="10.44140625" style="75" customWidth="1"/>
    <col min="4358" max="4358" width="10.33203125" style="75" customWidth="1"/>
    <col min="4359" max="4359" width="8.44140625" style="75" customWidth="1"/>
    <col min="4360" max="4360" width="12.33203125" style="75" customWidth="1"/>
    <col min="4361" max="4361" width="11.6640625" style="75" customWidth="1"/>
    <col min="4362" max="4362" width="10.77734375" style="75" customWidth="1"/>
    <col min="4363" max="4363" width="10.33203125" style="75" customWidth="1"/>
    <col min="4364" max="4364" width="10.77734375" style="75" customWidth="1"/>
    <col min="4365" max="4365" width="10.44140625" style="75" customWidth="1"/>
    <col min="4366" max="4366" width="11" style="75" customWidth="1"/>
    <col min="4367" max="4367" width="10.44140625" style="75" customWidth="1"/>
    <col min="4368" max="4368" width="11.44140625" style="75" customWidth="1"/>
    <col min="4369" max="4369" width="11.109375" style="75" customWidth="1"/>
    <col min="4370" max="4608" width="9.33203125" style="75"/>
    <col min="4609" max="4609" width="3.33203125" style="75" customWidth="1"/>
    <col min="4610" max="4610" width="3.6640625" style="75" customWidth="1"/>
    <col min="4611" max="4611" width="21.33203125" style="75" customWidth="1"/>
    <col min="4612" max="4612" width="10.77734375" style="75" customWidth="1"/>
    <col min="4613" max="4613" width="10.44140625" style="75" customWidth="1"/>
    <col min="4614" max="4614" width="10.33203125" style="75" customWidth="1"/>
    <col min="4615" max="4615" width="8.44140625" style="75" customWidth="1"/>
    <col min="4616" max="4616" width="12.33203125" style="75" customWidth="1"/>
    <col min="4617" max="4617" width="11.6640625" style="75" customWidth="1"/>
    <col min="4618" max="4618" width="10.77734375" style="75" customWidth="1"/>
    <col min="4619" max="4619" width="10.33203125" style="75" customWidth="1"/>
    <col min="4620" max="4620" width="10.77734375" style="75" customWidth="1"/>
    <col min="4621" max="4621" width="10.44140625" style="75" customWidth="1"/>
    <col min="4622" max="4622" width="11" style="75" customWidth="1"/>
    <col min="4623" max="4623" width="10.44140625" style="75" customWidth="1"/>
    <col min="4624" max="4624" width="11.44140625" style="75" customWidth="1"/>
    <col min="4625" max="4625" width="11.109375" style="75" customWidth="1"/>
    <col min="4626" max="4864" width="9.33203125" style="75"/>
    <col min="4865" max="4865" width="3.33203125" style="75" customWidth="1"/>
    <col min="4866" max="4866" width="3.6640625" style="75" customWidth="1"/>
    <col min="4867" max="4867" width="21.33203125" style="75" customWidth="1"/>
    <col min="4868" max="4868" width="10.77734375" style="75" customWidth="1"/>
    <col min="4869" max="4869" width="10.44140625" style="75" customWidth="1"/>
    <col min="4870" max="4870" width="10.33203125" style="75" customWidth="1"/>
    <col min="4871" max="4871" width="8.44140625" style="75" customWidth="1"/>
    <col min="4872" max="4872" width="12.33203125" style="75" customWidth="1"/>
    <col min="4873" max="4873" width="11.6640625" style="75" customWidth="1"/>
    <col min="4874" max="4874" width="10.77734375" style="75" customWidth="1"/>
    <col min="4875" max="4875" width="10.33203125" style="75" customWidth="1"/>
    <col min="4876" max="4876" width="10.77734375" style="75" customWidth="1"/>
    <col min="4877" max="4877" width="10.44140625" style="75" customWidth="1"/>
    <col min="4878" max="4878" width="11" style="75" customWidth="1"/>
    <col min="4879" max="4879" width="10.44140625" style="75" customWidth="1"/>
    <col min="4880" max="4880" width="11.44140625" style="75" customWidth="1"/>
    <col min="4881" max="4881" width="11.109375" style="75" customWidth="1"/>
    <col min="4882" max="5120" width="9.33203125" style="75"/>
    <col min="5121" max="5121" width="3.33203125" style="75" customWidth="1"/>
    <col min="5122" max="5122" width="3.6640625" style="75" customWidth="1"/>
    <col min="5123" max="5123" width="21.33203125" style="75" customWidth="1"/>
    <col min="5124" max="5124" width="10.77734375" style="75" customWidth="1"/>
    <col min="5125" max="5125" width="10.44140625" style="75" customWidth="1"/>
    <col min="5126" max="5126" width="10.33203125" style="75" customWidth="1"/>
    <col min="5127" max="5127" width="8.44140625" style="75" customWidth="1"/>
    <col min="5128" max="5128" width="12.33203125" style="75" customWidth="1"/>
    <col min="5129" max="5129" width="11.6640625" style="75" customWidth="1"/>
    <col min="5130" max="5130" width="10.77734375" style="75" customWidth="1"/>
    <col min="5131" max="5131" width="10.33203125" style="75" customWidth="1"/>
    <col min="5132" max="5132" width="10.77734375" style="75" customWidth="1"/>
    <col min="5133" max="5133" width="10.44140625" style="75" customWidth="1"/>
    <col min="5134" max="5134" width="11" style="75" customWidth="1"/>
    <col min="5135" max="5135" width="10.44140625" style="75" customWidth="1"/>
    <col min="5136" max="5136" width="11.44140625" style="75" customWidth="1"/>
    <col min="5137" max="5137" width="11.109375" style="75" customWidth="1"/>
    <col min="5138" max="5376" width="9.33203125" style="75"/>
    <col min="5377" max="5377" width="3.33203125" style="75" customWidth="1"/>
    <col min="5378" max="5378" width="3.6640625" style="75" customWidth="1"/>
    <col min="5379" max="5379" width="21.33203125" style="75" customWidth="1"/>
    <col min="5380" max="5380" width="10.77734375" style="75" customWidth="1"/>
    <col min="5381" max="5381" width="10.44140625" style="75" customWidth="1"/>
    <col min="5382" max="5382" width="10.33203125" style="75" customWidth="1"/>
    <col min="5383" max="5383" width="8.44140625" style="75" customWidth="1"/>
    <col min="5384" max="5384" width="12.33203125" style="75" customWidth="1"/>
    <col min="5385" max="5385" width="11.6640625" style="75" customWidth="1"/>
    <col min="5386" max="5386" width="10.77734375" style="75" customWidth="1"/>
    <col min="5387" max="5387" width="10.33203125" style="75" customWidth="1"/>
    <col min="5388" max="5388" width="10.77734375" style="75" customWidth="1"/>
    <col min="5389" max="5389" width="10.44140625" style="75" customWidth="1"/>
    <col min="5390" max="5390" width="11" style="75" customWidth="1"/>
    <col min="5391" max="5391" width="10.44140625" style="75" customWidth="1"/>
    <col min="5392" max="5392" width="11.44140625" style="75" customWidth="1"/>
    <col min="5393" max="5393" width="11.109375" style="75" customWidth="1"/>
    <col min="5394" max="5632" width="9.33203125" style="75"/>
    <col min="5633" max="5633" width="3.33203125" style="75" customWidth="1"/>
    <col min="5634" max="5634" width="3.6640625" style="75" customWidth="1"/>
    <col min="5635" max="5635" width="21.33203125" style="75" customWidth="1"/>
    <col min="5636" max="5636" width="10.77734375" style="75" customWidth="1"/>
    <col min="5637" max="5637" width="10.44140625" style="75" customWidth="1"/>
    <col min="5638" max="5638" width="10.33203125" style="75" customWidth="1"/>
    <col min="5639" max="5639" width="8.44140625" style="75" customWidth="1"/>
    <col min="5640" max="5640" width="12.33203125" style="75" customWidth="1"/>
    <col min="5641" max="5641" width="11.6640625" style="75" customWidth="1"/>
    <col min="5642" max="5642" width="10.77734375" style="75" customWidth="1"/>
    <col min="5643" max="5643" width="10.33203125" style="75" customWidth="1"/>
    <col min="5644" max="5644" width="10.77734375" style="75" customWidth="1"/>
    <col min="5645" max="5645" width="10.44140625" style="75" customWidth="1"/>
    <col min="5646" max="5646" width="11" style="75" customWidth="1"/>
    <col min="5647" max="5647" width="10.44140625" style="75" customWidth="1"/>
    <col min="5648" max="5648" width="11.44140625" style="75" customWidth="1"/>
    <col min="5649" max="5649" width="11.109375" style="75" customWidth="1"/>
    <col min="5650" max="5888" width="9.33203125" style="75"/>
    <col min="5889" max="5889" width="3.33203125" style="75" customWidth="1"/>
    <col min="5890" max="5890" width="3.6640625" style="75" customWidth="1"/>
    <col min="5891" max="5891" width="21.33203125" style="75" customWidth="1"/>
    <col min="5892" max="5892" width="10.77734375" style="75" customWidth="1"/>
    <col min="5893" max="5893" width="10.44140625" style="75" customWidth="1"/>
    <col min="5894" max="5894" width="10.33203125" style="75" customWidth="1"/>
    <col min="5895" max="5895" width="8.44140625" style="75" customWidth="1"/>
    <col min="5896" max="5896" width="12.33203125" style="75" customWidth="1"/>
    <col min="5897" max="5897" width="11.6640625" style="75" customWidth="1"/>
    <col min="5898" max="5898" width="10.77734375" style="75" customWidth="1"/>
    <col min="5899" max="5899" width="10.33203125" style="75" customWidth="1"/>
    <col min="5900" max="5900" width="10.77734375" style="75" customWidth="1"/>
    <col min="5901" max="5901" width="10.44140625" style="75" customWidth="1"/>
    <col min="5902" max="5902" width="11" style="75" customWidth="1"/>
    <col min="5903" max="5903" width="10.44140625" style="75" customWidth="1"/>
    <col min="5904" max="5904" width="11.44140625" style="75" customWidth="1"/>
    <col min="5905" max="5905" width="11.109375" style="75" customWidth="1"/>
    <col min="5906" max="6144" width="9.33203125" style="75"/>
    <col min="6145" max="6145" width="3.33203125" style="75" customWidth="1"/>
    <col min="6146" max="6146" width="3.6640625" style="75" customWidth="1"/>
    <col min="6147" max="6147" width="21.33203125" style="75" customWidth="1"/>
    <col min="6148" max="6148" width="10.77734375" style="75" customWidth="1"/>
    <col min="6149" max="6149" width="10.44140625" style="75" customWidth="1"/>
    <col min="6150" max="6150" width="10.33203125" style="75" customWidth="1"/>
    <col min="6151" max="6151" width="8.44140625" style="75" customWidth="1"/>
    <col min="6152" max="6152" width="12.33203125" style="75" customWidth="1"/>
    <col min="6153" max="6153" width="11.6640625" style="75" customWidth="1"/>
    <col min="6154" max="6154" width="10.77734375" style="75" customWidth="1"/>
    <col min="6155" max="6155" width="10.33203125" style="75" customWidth="1"/>
    <col min="6156" max="6156" width="10.77734375" style="75" customWidth="1"/>
    <col min="6157" max="6157" width="10.44140625" style="75" customWidth="1"/>
    <col min="6158" max="6158" width="11" style="75" customWidth="1"/>
    <col min="6159" max="6159" width="10.44140625" style="75" customWidth="1"/>
    <col min="6160" max="6160" width="11.44140625" style="75" customWidth="1"/>
    <col min="6161" max="6161" width="11.109375" style="75" customWidth="1"/>
    <col min="6162" max="6400" width="9.33203125" style="75"/>
    <col min="6401" max="6401" width="3.33203125" style="75" customWidth="1"/>
    <col min="6402" max="6402" width="3.6640625" style="75" customWidth="1"/>
    <col min="6403" max="6403" width="21.33203125" style="75" customWidth="1"/>
    <col min="6404" max="6404" width="10.77734375" style="75" customWidth="1"/>
    <col min="6405" max="6405" width="10.44140625" style="75" customWidth="1"/>
    <col min="6406" max="6406" width="10.33203125" style="75" customWidth="1"/>
    <col min="6407" max="6407" width="8.44140625" style="75" customWidth="1"/>
    <col min="6408" max="6408" width="12.33203125" style="75" customWidth="1"/>
    <col min="6409" max="6409" width="11.6640625" style="75" customWidth="1"/>
    <col min="6410" max="6410" width="10.77734375" style="75" customWidth="1"/>
    <col min="6411" max="6411" width="10.33203125" style="75" customWidth="1"/>
    <col min="6412" max="6412" width="10.77734375" style="75" customWidth="1"/>
    <col min="6413" max="6413" width="10.44140625" style="75" customWidth="1"/>
    <col min="6414" max="6414" width="11" style="75" customWidth="1"/>
    <col min="6415" max="6415" width="10.44140625" style="75" customWidth="1"/>
    <col min="6416" max="6416" width="11.44140625" style="75" customWidth="1"/>
    <col min="6417" max="6417" width="11.109375" style="75" customWidth="1"/>
    <col min="6418" max="6656" width="9.33203125" style="75"/>
    <col min="6657" max="6657" width="3.33203125" style="75" customWidth="1"/>
    <col min="6658" max="6658" width="3.6640625" style="75" customWidth="1"/>
    <col min="6659" max="6659" width="21.33203125" style="75" customWidth="1"/>
    <col min="6660" max="6660" width="10.77734375" style="75" customWidth="1"/>
    <col min="6661" max="6661" width="10.44140625" style="75" customWidth="1"/>
    <col min="6662" max="6662" width="10.33203125" style="75" customWidth="1"/>
    <col min="6663" max="6663" width="8.44140625" style="75" customWidth="1"/>
    <col min="6664" max="6664" width="12.33203125" style="75" customWidth="1"/>
    <col min="6665" max="6665" width="11.6640625" style="75" customWidth="1"/>
    <col min="6666" max="6666" width="10.77734375" style="75" customWidth="1"/>
    <col min="6667" max="6667" width="10.33203125" style="75" customWidth="1"/>
    <col min="6668" max="6668" width="10.77734375" style="75" customWidth="1"/>
    <col min="6669" max="6669" width="10.44140625" style="75" customWidth="1"/>
    <col min="6670" max="6670" width="11" style="75" customWidth="1"/>
    <col min="6671" max="6671" width="10.44140625" style="75" customWidth="1"/>
    <col min="6672" max="6672" width="11.44140625" style="75" customWidth="1"/>
    <col min="6673" max="6673" width="11.109375" style="75" customWidth="1"/>
    <col min="6674" max="6912" width="9.33203125" style="75"/>
    <col min="6913" max="6913" width="3.33203125" style="75" customWidth="1"/>
    <col min="6914" max="6914" width="3.6640625" style="75" customWidth="1"/>
    <col min="6915" max="6915" width="21.33203125" style="75" customWidth="1"/>
    <col min="6916" max="6916" width="10.77734375" style="75" customWidth="1"/>
    <col min="6917" max="6917" width="10.44140625" style="75" customWidth="1"/>
    <col min="6918" max="6918" width="10.33203125" style="75" customWidth="1"/>
    <col min="6919" max="6919" width="8.44140625" style="75" customWidth="1"/>
    <col min="6920" max="6920" width="12.33203125" style="75" customWidth="1"/>
    <col min="6921" max="6921" width="11.6640625" style="75" customWidth="1"/>
    <col min="6922" max="6922" width="10.77734375" style="75" customWidth="1"/>
    <col min="6923" max="6923" width="10.33203125" style="75" customWidth="1"/>
    <col min="6924" max="6924" width="10.77734375" style="75" customWidth="1"/>
    <col min="6925" max="6925" width="10.44140625" style="75" customWidth="1"/>
    <col min="6926" max="6926" width="11" style="75" customWidth="1"/>
    <col min="6927" max="6927" width="10.44140625" style="75" customWidth="1"/>
    <col min="6928" max="6928" width="11.44140625" style="75" customWidth="1"/>
    <col min="6929" max="6929" width="11.109375" style="75" customWidth="1"/>
    <col min="6930" max="7168" width="9.33203125" style="75"/>
    <col min="7169" max="7169" width="3.33203125" style="75" customWidth="1"/>
    <col min="7170" max="7170" width="3.6640625" style="75" customWidth="1"/>
    <col min="7171" max="7171" width="21.33203125" style="75" customWidth="1"/>
    <col min="7172" max="7172" width="10.77734375" style="75" customWidth="1"/>
    <col min="7173" max="7173" width="10.44140625" style="75" customWidth="1"/>
    <col min="7174" max="7174" width="10.33203125" style="75" customWidth="1"/>
    <col min="7175" max="7175" width="8.44140625" style="75" customWidth="1"/>
    <col min="7176" max="7176" width="12.33203125" style="75" customWidth="1"/>
    <col min="7177" max="7177" width="11.6640625" style="75" customWidth="1"/>
    <col min="7178" max="7178" width="10.77734375" style="75" customWidth="1"/>
    <col min="7179" max="7179" width="10.33203125" style="75" customWidth="1"/>
    <col min="7180" max="7180" width="10.77734375" style="75" customWidth="1"/>
    <col min="7181" max="7181" width="10.44140625" style="75" customWidth="1"/>
    <col min="7182" max="7182" width="11" style="75" customWidth="1"/>
    <col min="7183" max="7183" width="10.44140625" style="75" customWidth="1"/>
    <col min="7184" max="7184" width="11.44140625" style="75" customWidth="1"/>
    <col min="7185" max="7185" width="11.109375" style="75" customWidth="1"/>
    <col min="7186" max="7424" width="9.33203125" style="75"/>
    <col min="7425" max="7425" width="3.33203125" style="75" customWidth="1"/>
    <col min="7426" max="7426" width="3.6640625" style="75" customWidth="1"/>
    <col min="7427" max="7427" width="21.33203125" style="75" customWidth="1"/>
    <col min="7428" max="7428" width="10.77734375" style="75" customWidth="1"/>
    <col min="7429" max="7429" width="10.44140625" style="75" customWidth="1"/>
    <col min="7430" max="7430" width="10.33203125" style="75" customWidth="1"/>
    <col min="7431" max="7431" width="8.44140625" style="75" customWidth="1"/>
    <col min="7432" max="7432" width="12.33203125" style="75" customWidth="1"/>
    <col min="7433" max="7433" width="11.6640625" style="75" customWidth="1"/>
    <col min="7434" max="7434" width="10.77734375" style="75" customWidth="1"/>
    <col min="7435" max="7435" width="10.33203125" style="75" customWidth="1"/>
    <col min="7436" max="7436" width="10.77734375" style="75" customWidth="1"/>
    <col min="7437" max="7437" width="10.44140625" style="75" customWidth="1"/>
    <col min="7438" max="7438" width="11" style="75" customWidth="1"/>
    <col min="7439" max="7439" width="10.44140625" style="75" customWidth="1"/>
    <col min="7440" max="7440" width="11.44140625" style="75" customWidth="1"/>
    <col min="7441" max="7441" width="11.109375" style="75" customWidth="1"/>
    <col min="7442" max="7680" width="9.33203125" style="75"/>
    <col min="7681" max="7681" width="3.33203125" style="75" customWidth="1"/>
    <col min="7682" max="7682" width="3.6640625" style="75" customWidth="1"/>
    <col min="7683" max="7683" width="21.33203125" style="75" customWidth="1"/>
    <col min="7684" max="7684" width="10.77734375" style="75" customWidth="1"/>
    <col min="7685" max="7685" width="10.44140625" style="75" customWidth="1"/>
    <col min="7686" max="7686" width="10.33203125" style="75" customWidth="1"/>
    <col min="7687" max="7687" width="8.44140625" style="75" customWidth="1"/>
    <col min="7688" max="7688" width="12.33203125" style="75" customWidth="1"/>
    <col min="7689" max="7689" width="11.6640625" style="75" customWidth="1"/>
    <col min="7690" max="7690" width="10.77734375" style="75" customWidth="1"/>
    <col min="7691" max="7691" width="10.33203125" style="75" customWidth="1"/>
    <col min="7692" max="7692" width="10.77734375" style="75" customWidth="1"/>
    <col min="7693" max="7693" width="10.44140625" style="75" customWidth="1"/>
    <col min="7694" max="7694" width="11" style="75" customWidth="1"/>
    <col min="7695" max="7695" width="10.44140625" style="75" customWidth="1"/>
    <col min="7696" max="7696" width="11.44140625" style="75" customWidth="1"/>
    <col min="7697" max="7697" width="11.109375" style="75" customWidth="1"/>
    <col min="7698" max="7936" width="9.33203125" style="75"/>
    <col min="7937" max="7937" width="3.33203125" style="75" customWidth="1"/>
    <col min="7938" max="7938" width="3.6640625" style="75" customWidth="1"/>
    <col min="7939" max="7939" width="21.33203125" style="75" customWidth="1"/>
    <col min="7940" max="7940" width="10.77734375" style="75" customWidth="1"/>
    <col min="7941" max="7941" width="10.44140625" style="75" customWidth="1"/>
    <col min="7942" max="7942" width="10.33203125" style="75" customWidth="1"/>
    <col min="7943" max="7943" width="8.44140625" style="75" customWidth="1"/>
    <col min="7944" max="7944" width="12.33203125" style="75" customWidth="1"/>
    <col min="7945" max="7945" width="11.6640625" style="75" customWidth="1"/>
    <col min="7946" max="7946" width="10.77734375" style="75" customWidth="1"/>
    <col min="7947" max="7947" width="10.33203125" style="75" customWidth="1"/>
    <col min="7948" max="7948" width="10.77734375" style="75" customWidth="1"/>
    <col min="7949" max="7949" width="10.44140625" style="75" customWidth="1"/>
    <col min="7950" max="7950" width="11" style="75" customWidth="1"/>
    <col min="7951" max="7951" width="10.44140625" style="75" customWidth="1"/>
    <col min="7952" max="7952" width="11.44140625" style="75" customWidth="1"/>
    <col min="7953" max="7953" width="11.109375" style="75" customWidth="1"/>
    <col min="7954" max="8192" width="9.33203125" style="75"/>
    <col min="8193" max="8193" width="3.33203125" style="75" customWidth="1"/>
    <col min="8194" max="8194" width="3.6640625" style="75" customWidth="1"/>
    <col min="8195" max="8195" width="21.33203125" style="75" customWidth="1"/>
    <col min="8196" max="8196" width="10.77734375" style="75" customWidth="1"/>
    <col min="8197" max="8197" width="10.44140625" style="75" customWidth="1"/>
    <col min="8198" max="8198" width="10.33203125" style="75" customWidth="1"/>
    <col min="8199" max="8199" width="8.44140625" style="75" customWidth="1"/>
    <col min="8200" max="8200" width="12.33203125" style="75" customWidth="1"/>
    <col min="8201" max="8201" width="11.6640625" style="75" customWidth="1"/>
    <col min="8202" max="8202" width="10.77734375" style="75" customWidth="1"/>
    <col min="8203" max="8203" width="10.33203125" style="75" customWidth="1"/>
    <col min="8204" max="8204" width="10.77734375" style="75" customWidth="1"/>
    <col min="8205" max="8205" width="10.44140625" style="75" customWidth="1"/>
    <col min="8206" max="8206" width="11" style="75" customWidth="1"/>
    <col min="8207" max="8207" width="10.44140625" style="75" customWidth="1"/>
    <col min="8208" max="8208" width="11.44140625" style="75" customWidth="1"/>
    <col min="8209" max="8209" width="11.109375" style="75" customWidth="1"/>
    <col min="8210" max="8448" width="9.33203125" style="75"/>
    <col min="8449" max="8449" width="3.33203125" style="75" customWidth="1"/>
    <col min="8450" max="8450" width="3.6640625" style="75" customWidth="1"/>
    <col min="8451" max="8451" width="21.33203125" style="75" customWidth="1"/>
    <col min="8452" max="8452" width="10.77734375" style="75" customWidth="1"/>
    <col min="8453" max="8453" width="10.44140625" style="75" customWidth="1"/>
    <col min="8454" max="8454" width="10.33203125" style="75" customWidth="1"/>
    <col min="8455" max="8455" width="8.44140625" style="75" customWidth="1"/>
    <col min="8456" max="8456" width="12.33203125" style="75" customWidth="1"/>
    <col min="8457" max="8457" width="11.6640625" style="75" customWidth="1"/>
    <col min="8458" max="8458" width="10.77734375" style="75" customWidth="1"/>
    <col min="8459" max="8459" width="10.33203125" style="75" customWidth="1"/>
    <col min="8460" max="8460" width="10.77734375" style="75" customWidth="1"/>
    <col min="8461" max="8461" width="10.44140625" style="75" customWidth="1"/>
    <col min="8462" max="8462" width="11" style="75" customWidth="1"/>
    <col min="8463" max="8463" width="10.44140625" style="75" customWidth="1"/>
    <col min="8464" max="8464" width="11.44140625" style="75" customWidth="1"/>
    <col min="8465" max="8465" width="11.109375" style="75" customWidth="1"/>
    <col min="8466" max="8704" width="9.33203125" style="75"/>
    <col min="8705" max="8705" width="3.33203125" style="75" customWidth="1"/>
    <col min="8706" max="8706" width="3.6640625" style="75" customWidth="1"/>
    <col min="8707" max="8707" width="21.33203125" style="75" customWidth="1"/>
    <col min="8708" max="8708" width="10.77734375" style="75" customWidth="1"/>
    <col min="8709" max="8709" width="10.44140625" style="75" customWidth="1"/>
    <col min="8710" max="8710" width="10.33203125" style="75" customWidth="1"/>
    <col min="8711" max="8711" width="8.44140625" style="75" customWidth="1"/>
    <col min="8712" max="8712" width="12.33203125" style="75" customWidth="1"/>
    <col min="8713" max="8713" width="11.6640625" style="75" customWidth="1"/>
    <col min="8714" max="8714" width="10.77734375" style="75" customWidth="1"/>
    <col min="8715" max="8715" width="10.33203125" style="75" customWidth="1"/>
    <col min="8716" max="8716" width="10.77734375" style="75" customWidth="1"/>
    <col min="8717" max="8717" width="10.44140625" style="75" customWidth="1"/>
    <col min="8718" max="8718" width="11" style="75" customWidth="1"/>
    <col min="8719" max="8719" width="10.44140625" style="75" customWidth="1"/>
    <col min="8720" max="8720" width="11.44140625" style="75" customWidth="1"/>
    <col min="8721" max="8721" width="11.109375" style="75" customWidth="1"/>
    <col min="8722" max="8960" width="9.33203125" style="75"/>
    <col min="8961" max="8961" width="3.33203125" style="75" customWidth="1"/>
    <col min="8962" max="8962" width="3.6640625" style="75" customWidth="1"/>
    <col min="8963" max="8963" width="21.33203125" style="75" customWidth="1"/>
    <col min="8964" max="8964" width="10.77734375" style="75" customWidth="1"/>
    <col min="8965" max="8965" width="10.44140625" style="75" customWidth="1"/>
    <col min="8966" max="8966" width="10.33203125" style="75" customWidth="1"/>
    <col min="8967" max="8967" width="8.44140625" style="75" customWidth="1"/>
    <col min="8968" max="8968" width="12.33203125" style="75" customWidth="1"/>
    <col min="8969" max="8969" width="11.6640625" style="75" customWidth="1"/>
    <col min="8970" max="8970" width="10.77734375" style="75" customWidth="1"/>
    <col min="8971" max="8971" width="10.33203125" style="75" customWidth="1"/>
    <col min="8972" max="8972" width="10.77734375" style="75" customWidth="1"/>
    <col min="8973" max="8973" width="10.44140625" style="75" customWidth="1"/>
    <col min="8974" max="8974" width="11" style="75" customWidth="1"/>
    <col min="8975" max="8975" width="10.44140625" style="75" customWidth="1"/>
    <col min="8976" max="8976" width="11.44140625" style="75" customWidth="1"/>
    <col min="8977" max="8977" width="11.109375" style="75" customWidth="1"/>
    <col min="8978" max="9216" width="9.33203125" style="75"/>
    <col min="9217" max="9217" width="3.33203125" style="75" customWidth="1"/>
    <col min="9218" max="9218" width="3.6640625" style="75" customWidth="1"/>
    <col min="9219" max="9219" width="21.33203125" style="75" customWidth="1"/>
    <col min="9220" max="9220" width="10.77734375" style="75" customWidth="1"/>
    <col min="9221" max="9221" width="10.44140625" style="75" customWidth="1"/>
    <col min="9222" max="9222" width="10.33203125" style="75" customWidth="1"/>
    <col min="9223" max="9223" width="8.44140625" style="75" customWidth="1"/>
    <col min="9224" max="9224" width="12.33203125" style="75" customWidth="1"/>
    <col min="9225" max="9225" width="11.6640625" style="75" customWidth="1"/>
    <col min="9226" max="9226" width="10.77734375" style="75" customWidth="1"/>
    <col min="9227" max="9227" width="10.33203125" style="75" customWidth="1"/>
    <col min="9228" max="9228" width="10.77734375" style="75" customWidth="1"/>
    <col min="9229" max="9229" width="10.44140625" style="75" customWidth="1"/>
    <col min="9230" max="9230" width="11" style="75" customWidth="1"/>
    <col min="9231" max="9231" width="10.44140625" style="75" customWidth="1"/>
    <col min="9232" max="9232" width="11.44140625" style="75" customWidth="1"/>
    <col min="9233" max="9233" width="11.109375" style="75" customWidth="1"/>
    <col min="9234" max="9472" width="9.33203125" style="75"/>
    <col min="9473" max="9473" width="3.33203125" style="75" customWidth="1"/>
    <col min="9474" max="9474" width="3.6640625" style="75" customWidth="1"/>
    <col min="9475" max="9475" width="21.33203125" style="75" customWidth="1"/>
    <col min="9476" max="9476" width="10.77734375" style="75" customWidth="1"/>
    <col min="9477" max="9477" width="10.44140625" style="75" customWidth="1"/>
    <col min="9478" max="9478" width="10.33203125" style="75" customWidth="1"/>
    <col min="9479" max="9479" width="8.44140625" style="75" customWidth="1"/>
    <col min="9480" max="9480" width="12.33203125" style="75" customWidth="1"/>
    <col min="9481" max="9481" width="11.6640625" style="75" customWidth="1"/>
    <col min="9482" max="9482" width="10.77734375" style="75" customWidth="1"/>
    <col min="9483" max="9483" width="10.33203125" style="75" customWidth="1"/>
    <col min="9484" max="9484" width="10.77734375" style="75" customWidth="1"/>
    <col min="9485" max="9485" width="10.44140625" style="75" customWidth="1"/>
    <col min="9486" max="9486" width="11" style="75" customWidth="1"/>
    <col min="9487" max="9487" width="10.44140625" style="75" customWidth="1"/>
    <col min="9488" max="9488" width="11.44140625" style="75" customWidth="1"/>
    <col min="9489" max="9489" width="11.109375" style="75" customWidth="1"/>
    <col min="9490" max="9728" width="9.33203125" style="75"/>
    <col min="9729" max="9729" width="3.33203125" style="75" customWidth="1"/>
    <col min="9730" max="9730" width="3.6640625" style="75" customWidth="1"/>
    <col min="9731" max="9731" width="21.33203125" style="75" customWidth="1"/>
    <col min="9732" max="9732" width="10.77734375" style="75" customWidth="1"/>
    <col min="9733" max="9733" width="10.44140625" style="75" customWidth="1"/>
    <col min="9734" max="9734" width="10.33203125" style="75" customWidth="1"/>
    <col min="9735" max="9735" width="8.44140625" style="75" customWidth="1"/>
    <col min="9736" max="9736" width="12.33203125" style="75" customWidth="1"/>
    <col min="9737" max="9737" width="11.6640625" style="75" customWidth="1"/>
    <col min="9738" max="9738" width="10.77734375" style="75" customWidth="1"/>
    <col min="9739" max="9739" width="10.33203125" style="75" customWidth="1"/>
    <col min="9740" max="9740" width="10.77734375" style="75" customWidth="1"/>
    <col min="9741" max="9741" width="10.44140625" style="75" customWidth="1"/>
    <col min="9742" max="9742" width="11" style="75" customWidth="1"/>
    <col min="9743" max="9743" width="10.44140625" style="75" customWidth="1"/>
    <col min="9744" max="9744" width="11.44140625" style="75" customWidth="1"/>
    <col min="9745" max="9745" width="11.109375" style="75" customWidth="1"/>
    <col min="9746" max="9984" width="9.33203125" style="75"/>
    <col min="9985" max="9985" width="3.33203125" style="75" customWidth="1"/>
    <col min="9986" max="9986" width="3.6640625" style="75" customWidth="1"/>
    <col min="9987" max="9987" width="21.33203125" style="75" customWidth="1"/>
    <col min="9988" max="9988" width="10.77734375" style="75" customWidth="1"/>
    <col min="9989" max="9989" width="10.44140625" style="75" customWidth="1"/>
    <col min="9990" max="9990" width="10.33203125" style="75" customWidth="1"/>
    <col min="9991" max="9991" width="8.44140625" style="75" customWidth="1"/>
    <col min="9992" max="9992" width="12.33203125" style="75" customWidth="1"/>
    <col min="9993" max="9993" width="11.6640625" style="75" customWidth="1"/>
    <col min="9994" max="9994" width="10.77734375" style="75" customWidth="1"/>
    <col min="9995" max="9995" width="10.33203125" style="75" customWidth="1"/>
    <col min="9996" max="9996" width="10.77734375" style="75" customWidth="1"/>
    <col min="9997" max="9997" width="10.44140625" style="75" customWidth="1"/>
    <col min="9998" max="9998" width="11" style="75" customWidth="1"/>
    <col min="9999" max="9999" width="10.44140625" style="75" customWidth="1"/>
    <col min="10000" max="10000" width="11.44140625" style="75" customWidth="1"/>
    <col min="10001" max="10001" width="11.109375" style="75" customWidth="1"/>
    <col min="10002" max="10240" width="9.33203125" style="75"/>
    <col min="10241" max="10241" width="3.33203125" style="75" customWidth="1"/>
    <col min="10242" max="10242" width="3.6640625" style="75" customWidth="1"/>
    <col min="10243" max="10243" width="21.33203125" style="75" customWidth="1"/>
    <col min="10244" max="10244" width="10.77734375" style="75" customWidth="1"/>
    <col min="10245" max="10245" width="10.44140625" style="75" customWidth="1"/>
    <col min="10246" max="10246" width="10.33203125" style="75" customWidth="1"/>
    <col min="10247" max="10247" width="8.44140625" style="75" customWidth="1"/>
    <col min="10248" max="10248" width="12.33203125" style="75" customWidth="1"/>
    <col min="10249" max="10249" width="11.6640625" style="75" customWidth="1"/>
    <col min="10250" max="10250" width="10.77734375" style="75" customWidth="1"/>
    <col min="10251" max="10251" width="10.33203125" style="75" customWidth="1"/>
    <col min="10252" max="10252" width="10.77734375" style="75" customWidth="1"/>
    <col min="10253" max="10253" width="10.44140625" style="75" customWidth="1"/>
    <col min="10254" max="10254" width="11" style="75" customWidth="1"/>
    <col min="10255" max="10255" width="10.44140625" style="75" customWidth="1"/>
    <col min="10256" max="10256" width="11.44140625" style="75" customWidth="1"/>
    <col min="10257" max="10257" width="11.109375" style="75" customWidth="1"/>
    <col min="10258" max="10496" width="9.33203125" style="75"/>
    <col min="10497" max="10497" width="3.33203125" style="75" customWidth="1"/>
    <col min="10498" max="10498" width="3.6640625" style="75" customWidth="1"/>
    <col min="10499" max="10499" width="21.33203125" style="75" customWidth="1"/>
    <col min="10500" max="10500" width="10.77734375" style="75" customWidth="1"/>
    <col min="10501" max="10501" width="10.44140625" style="75" customWidth="1"/>
    <col min="10502" max="10502" width="10.33203125" style="75" customWidth="1"/>
    <col min="10503" max="10503" width="8.44140625" style="75" customWidth="1"/>
    <col min="10504" max="10504" width="12.33203125" style="75" customWidth="1"/>
    <col min="10505" max="10505" width="11.6640625" style="75" customWidth="1"/>
    <col min="10506" max="10506" width="10.77734375" style="75" customWidth="1"/>
    <col min="10507" max="10507" width="10.33203125" style="75" customWidth="1"/>
    <col min="10508" max="10508" width="10.77734375" style="75" customWidth="1"/>
    <col min="10509" max="10509" width="10.44140625" style="75" customWidth="1"/>
    <col min="10510" max="10510" width="11" style="75" customWidth="1"/>
    <col min="10511" max="10511" width="10.44140625" style="75" customWidth="1"/>
    <col min="10512" max="10512" width="11.44140625" style="75" customWidth="1"/>
    <col min="10513" max="10513" width="11.109375" style="75" customWidth="1"/>
    <col min="10514" max="10752" width="9.33203125" style="75"/>
    <col min="10753" max="10753" width="3.33203125" style="75" customWidth="1"/>
    <col min="10754" max="10754" width="3.6640625" style="75" customWidth="1"/>
    <col min="10755" max="10755" width="21.33203125" style="75" customWidth="1"/>
    <col min="10756" max="10756" width="10.77734375" style="75" customWidth="1"/>
    <col min="10757" max="10757" width="10.44140625" style="75" customWidth="1"/>
    <col min="10758" max="10758" width="10.33203125" style="75" customWidth="1"/>
    <col min="10759" max="10759" width="8.44140625" style="75" customWidth="1"/>
    <col min="10760" max="10760" width="12.33203125" style="75" customWidth="1"/>
    <col min="10761" max="10761" width="11.6640625" style="75" customWidth="1"/>
    <col min="10762" max="10762" width="10.77734375" style="75" customWidth="1"/>
    <col min="10763" max="10763" width="10.33203125" style="75" customWidth="1"/>
    <col min="10764" max="10764" width="10.77734375" style="75" customWidth="1"/>
    <col min="10765" max="10765" width="10.44140625" style="75" customWidth="1"/>
    <col min="10766" max="10766" width="11" style="75" customWidth="1"/>
    <col min="10767" max="10767" width="10.44140625" style="75" customWidth="1"/>
    <col min="10768" max="10768" width="11.44140625" style="75" customWidth="1"/>
    <col min="10769" max="10769" width="11.109375" style="75" customWidth="1"/>
    <col min="10770" max="11008" width="9.33203125" style="75"/>
    <col min="11009" max="11009" width="3.33203125" style="75" customWidth="1"/>
    <col min="11010" max="11010" width="3.6640625" style="75" customWidth="1"/>
    <col min="11011" max="11011" width="21.33203125" style="75" customWidth="1"/>
    <col min="11012" max="11012" width="10.77734375" style="75" customWidth="1"/>
    <col min="11013" max="11013" width="10.44140625" style="75" customWidth="1"/>
    <col min="11014" max="11014" width="10.33203125" style="75" customWidth="1"/>
    <col min="11015" max="11015" width="8.44140625" style="75" customWidth="1"/>
    <col min="11016" max="11016" width="12.33203125" style="75" customWidth="1"/>
    <col min="11017" max="11017" width="11.6640625" style="75" customWidth="1"/>
    <col min="11018" max="11018" width="10.77734375" style="75" customWidth="1"/>
    <col min="11019" max="11019" width="10.33203125" style="75" customWidth="1"/>
    <col min="11020" max="11020" width="10.77734375" style="75" customWidth="1"/>
    <col min="11021" max="11021" width="10.44140625" style="75" customWidth="1"/>
    <col min="11022" max="11022" width="11" style="75" customWidth="1"/>
    <col min="11023" max="11023" width="10.44140625" style="75" customWidth="1"/>
    <col min="11024" max="11024" width="11.44140625" style="75" customWidth="1"/>
    <col min="11025" max="11025" width="11.109375" style="75" customWidth="1"/>
    <col min="11026" max="11264" width="9.33203125" style="75"/>
    <col min="11265" max="11265" width="3.33203125" style="75" customWidth="1"/>
    <col min="11266" max="11266" width="3.6640625" style="75" customWidth="1"/>
    <col min="11267" max="11267" width="21.33203125" style="75" customWidth="1"/>
    <col min="11268" max="11268" width="10.77734375" style="75" customWidth="1"/>
    <col min="11269" max="11269" width="10.44140625" style="75" customWidth="1"/>
    <col min="11270" max="11270" width="10.33203125" style="75" customWidth="1"/>
    <col min="11271" max="11271" width="8.44140625" style="75" customWidth="1"/>
    <col min="11272" max="11272" width="12.33203125" style="75" customWidth="1"/>
    <col min="11273" max="11273" width="11.6640625" style="75" customWidth="1"/>
    <col min="11274" max="11274" width="10.77734375" style="75" customWidth="1"/>
    <col min="11275" max="11275" width="10.33203125" style="75" customWidth="1"/>
    <col min="11276" max="11276" width="10.77734375" style="75" customWidth="1"/>
    <col min="11277" max="11277" width="10.44140625" style="75" customWidth="1"/>
    <col min="11278" max="11278" width="11" style="75" customWidth="1"/>
    <col min="11279" max="11279" width="10.44140625" style="75" customWidth="1"/>
    <col min="11280" max="11280" width="11.44140625" style="75" customWidth="1"/>
    <col min="11281" max="11281" width="11.109375" style="75" customWidth="1"/>
    <col min="11282" max="11520" width="9.33203125" style="75"/>
    <col min="11521" max="11521" width="3.33203125" style="75" customWidth="1"/>
    <col min="11522" max="11522" width="3.6640625" style="75" customWidth="1"/>
    <col min="11523" max="11523" width="21.33203125" style="75" customWidth="1"/>
    <col min="11524" max="11524" width="10.77734375" style="75" customWidth="1"/>
    <col min="11525" max="11525" width="10.44140625" style="75" customWidth="1"/>
    <col min="11526" max="11526" width="10.33203125" style="75" customWidth="1"/>
    <col min="11527" max="11527" width="8.44140625" style="75" customWidth="1"/>
    <col min="11528" max="11528" width="12.33203125" style="75" customWidth="1"/>
    <col min="11529" max="11529" width="11.6640625" style="75" customWidth="1"/>
    <col min="11530" max="11530" width="10.77734375" style="75" customWidth="1"/>
    <col min="11531" max="11531" width="10.33203125" style="75" customWidth="1"/>
    <col min="11532" max="11532" width="10.77734375" style="75" customWidth="1"/>
    <col min="11533" max="11533" width="10.44140625" style="75" customWidth="1"/>
    <col min="11534" max="11534" width="11" style="75" customWidth="1"/>
    <col min="11535" max="11535" width="10.44140625" style="75" customWidth="1"/>
    <col min="11536" max="11536" width="11.44140625" style="75" customWidth="1"/>
    <col min="11537" max="11537" width="11.109375" style="75" customWidth="1"/>
    <col min="11538" max="11776" width="9.33203125" style="75"/>
    <col min="11777" max="11777" width="3.33203125" style="75" customWidth="1"/>
    <col min="11778" max="11778" width="3.6640625" style="75" customWidth="1"/>
    <col min="11779" max="11779" width="21.33203125" style="75" customWidth="1"/>
    <col min="11780" max="11780" width="10.77734375" style="75" customWidth="1"/>
    <col min="11781" max="11781" width="10.44140625" style="75" customWidth="1"/>
    <col min="11782" max="11782" width="10.33203125" style="75" customWidth="1"/>
    <col min="11783" max="11783" width="8.44140625" style="75" customWidth="1"/>
    <col min="11784" max="11784" width="12.33203125" style="75" customWidth="1"/>
    <col min="11785" max="11785" width="11.6640625" style="75" customWidth="1"/>
    <col min="11786" max="11786" width="10.77734375" style="75" customWidth="1"/>
    <col min="11787" max="11787" width="10.33203125" style="75" customWidth="1"/>
    <col min="11788" max="11788" width="10.77734375" style="75" customWidth="1"/>
    <col min="11789" max="11789" width="10.44140625" style="75" customWidth="1"/>
    <col min="11790" max="11790" width="11" style="75" customWidth="1"/>
    <col min="11791" max="11791" width="10.44140625" style="75" customWidth="1"/>
    <col min="11792" max="11792" width="11.44140625" style="75" customWidth="1"/>
    <col min="11793" max="11793" width="11.109375" style="75" customWidth="1"/>
    <col min="11794" max="12032" width="9.33203125" style="75"/>
    <col min="12033" max="12033" width="3.33203125" style="75" customWidth="1"/>
    <col min="12034" max="12034" width="3.6640625" style="75" customWidth="1"/>
    <col min="12035" max="12035" width="21.33203125" style="75" customWidth="1"/>
    <col min="12036" max="12036" width="10.77734375" style="75" customWidth="1"/>
    <col min="12037" max="12037" width="10.44140625" style="75" customWidth="1"/>
    <col min="12038" max="12038" width="10.33203125" style="75" customWidth="1"/>
    <col min="12039" max="12039" width="8.44140625" style="75" customWidth="1"/>
    <col min="12040" max="12040" width="12.33203125" style="75" customWidth="1"/>
    <col min="12041" max="12041" width="11.6640625" style="75" customWidth="1"/>
    <col min="12042" max="12042" width="10.77734375" style="75" customWidth="1"/>
    <col min="12043" max="12043" width="10.33203125" style="75" customWidth="1"/>
    <col min="12044" max="12044" width="10.77734375" style="75" customWidth="1"/>
    <col min="12045" max="12045" width="10.44140625" style="75" customWidth="1"/>
    <col min="12046" max="12046" width="11" style="75" customWidth="1"/>
    <col min="12047" max="12047" width="10.44140625" style="75" customWidth="1"/>
    <col min="12048" max="12048" width="11.44140625" style="75" customWidth="1"/>
    <col min="12049" max="12049" width="11.109375" style="75" customWidth="1"/>
    <col min="12050" max="12288" width="9.33203125" style="75"/>
    <col min="12289" max="12289" width="3.33203125" style="75" customWidth="1"/>
    <col min="12290" max="12290" width="3.6640625" style="75" customWidth="1"/>
    <col min="12291" max="12291" width="21.33203125" style="75" customWidth="1"/>
    <col min="12292" max="12292" width="10.77734375" style="75" customWidth="1"/>
    <col min="12293" max="12293" width="10.44140625" style="75" customWidth="1"/>
    <col min="12294" max="12294" width="10.33203125" style="75" customWidth="1"/>
    <col min="12295" max="12295" width="8.44140625" style="75" customWidth="1"/>
    <col min="12296" max="12296" width="12.33203125" style="75" customWidth="1"/>
    <col min="12297" max="12297" width="11.6640625" style="75" customWidth="1"/>
    <col min="12298" max="12298" width="10.77734375" style="75" customWidth="1"/>
    <col min="12299" max="12299" width="10.33203125" style="75" customWidth="1"/>
    <col min="12300" max="12300" width="10.77734375" style="75" customWidth="1"/>
    <col min="12301" max="12301" width="10.44140625" style="75" customWidth="1"/>
    <col min="12302" max="12302" width="11" style="75" customWidth="1"/>
    <col min="12303" max="12303" width="10.44140625" style="75" customWidth="1"/>
    <col min="12304" max="12304" width="11.44140625" style="75" customWidth="1"/>
    <col min="12305" max="12305" width="11.109375" style="75" customWidth="1"/>
    <col min="12306" max="12544" width="9.33203125" style="75"/>
    <col min="12545" max="12545" width="3.33203125" style="75" customWidth="1"/>
    <col min="12546" max="12546" width="3.6640625" style="75" customWidth="1"/>
    <col min="12547" max="12547" width="21.33203125" style="75" customWidth="1"/>
    <col min="12548" max="12548" width="10.77734375" style="75" customWidth="1"/>
    <col min="12549" max="12549" width="10.44140625" style="75" customWidth="1"/>
    <col min="12550" max="12550" width="10.33203125" style="75" customWidth="1"/>
    <col min="12551" max="12551" width="8.44140625" style="75" customWidth="1"/>
    <col min="12552" max="12552" width="12.33203125" style="75" customWidth="1"/>
    <col min="12553" max="12553" width="11.6640625" style="75" customWidth="1"/>
    <col min="12554" max="12554" width="10.77734375" style="75" customWidth="1"/>
    <col min="12555" max="12555" width="10.33203125" style="75" customWidth="1"/>
    <col min="12556" max="12556" width="10.77734375" style="75" customWidth="1"/>
    <col min="12557" max="12557" width="10.44140625" style="75" customWidth="1"/>
    <col min="12558" max="12558" width="11" style="75" customWidth="1"/>
    <col min="12559" max="12559" width="10.44140625" style="75" customWidth="1"/>
    <col min="12560" max="12560" width="11.44140625" style="75" customWidth="1"/>
    <col min="12561" max="12561" width="11.109375" style="75" customWidth="1"/>
    <col min="12562" max="12800" width="9.33203125" style="75"/>
    <col min="12801" max="12801" width="3.33203125" style="75" customWidth="1"/>
    <col min="12802" max="12802" width="3.6640625" style="75" customWidth="1"/>
    <col min="12803" max="12803" width="21.33203125" style="75" customWidth="1"/>
    <col min="12804" max="12804" width="10.77734375" style="75" customWidth="1"/>
    <col min="12805" max="12805" width="10.44140625" style="75" customWidth="1"/>
    <col min="12806" max="12806" width="10.33203125" style="75" customWidth="1"/>
    <col min="12807" max="12807" width="8.44140625" style="75" customWidth="1"/>
    <col min="12808" max="12808" width="12.33203125" style="75" customWidth="1"/>
    <col min="12809" max="12809" width="11.6640625" style="75" customWidth="1"/>
    <col min="12810" max="12810" width="10.77734375" style="75" customWidth="1"/>
    <col min="12811" max="12811" width="10.33203125" style="75" customWidth="1"/>
    <col min="12812" max="12812" width="10.77734375" style="75" customWidth="1"/>
    <col min="12813" max="12813" width="10.44140625" style="75" customWidth="1"/>
    <col min="12814" max="12814" width="11" style="75" customWidth="1"/>
    <col min="12815" max="12815" width="10.44140625" style="75" customWidth="1"/>
    <col min="12816" max="12816" width="11.44140625" style="75" customWidth="1"/>
    <col min="12817" max="12817" width="11.109375" style="75" customWidth="1"/>
    <col min="12818" max="13056" width="9.33203125" style="75"/>
    <col min="13057" max="13057" width="3.33203125" style="75" customWidth="1"/>
    <col min="13058" max="13058" width="3.6640625" style="75" customWidth="1"/>
    <col min="13059" max="13059" width="21.33203125" style="75" customWidth="1"/>
    <col min="13060" max="13060" width="10.77734375" style="75" customWidth="1"/>
    <col min="13061" max="13061" width="10.44140625" style="75" customWidth="1"/>
    <col min="13062" max="13062" width="10.33203125" style="75" customWidth="1"/>
    <col min="13063" max="13063" width="8.44140625" style="75" customWidth="1"/>
    <col min="13064" max="13064" width="12.33203125" style="75" customWidth="1"/>
    <col min="13065" max="13065" width="11.6640625" style="75" customWidth="1"/>
    <col min="13066" max="13066" width="10.77734375" style="75" customWidth="1"/>
    <col min="13067" max="13067" width="10.33203125" style="75" customWidth="1"/>
    <col min="13068" max="13068" width="10.77734375" style="75" customWidth="1"/>
    <col min="13069" max="13069" width="10.44140625" style="75" customWidth="1"/>
    <col min="13070" max="13070" width="11" style="75" customWidth="1"/>
    <col min="13071" max="13071" width="10.44140625" style="75" customWidth="1"/>
    <col min="13072" max="13072" width="11.44140625" style="75" customWidth="1"/>
    <col min="13073" max="13073" width="11.109375" style="75" customWidth="1"/>
    <col min="13074" max="13312" width="9.33203125" style="75"/>
    <col min="13313" max="13313" width="3.33203125" style="75" customWidth="1"/>
    <col min="13314" max="13314" width="3.6640625" style="75" customWidth="1"/>
    <col min="13315" max="13315" width="21.33203125" style="75" customWidth="1"/>
    <col min="13316" max="13316" width="10.77734375" style="75" customWidth="1"/>
    <col min="13317" max="13317" width="10.44140625" style="75" customWidth="1"/>
    <col min="13318" max="13318" width="10.33203125" style="75" customWidth="1"/>
    <col min="13319" max="13319" width="8.44140625" style="75" customWidth="1"/>
    <col min="13320" max="13320" width="12.33203125" style="75" customWidth="1"/>
    <col min="13321" max="13321" width="11.6640625" style="75" customWidth="1"/>
    <col min="13322" max="13322" width="10.77734375" style="75" customWidth="1"/>
    <col min="13323" max="13323" width="10.33203125" style="75" customWidth="1"/>
    <col min="13324" max="13324" width="10.77734375" style="75" customWidth="1"/>
    <col min="13325" max="13325" width="10.44140625" style="75" customWidth="1"/>
    <col min="13326" max="13326" width="11" style="75" customWidth="1"/>
    <col min="13327" max="13327" width="10.44140625" style="75" customWidth="1"/>
    <col min="13328" max="13328" width="11.44140625" style="75" customWidth="1"/>
    <col min="13329" max="13329" width="11.109375" style="75" customWidth="1"/>
    <col min="13330" max="13568" width="9.33203125" style="75"/>
    <col min="13569" max="13569" width="3.33203125" style="75" customWidth="1"/>
    <col min="13570" max="13570" width="3.6640625" style="75" customWidth="1"/>
    <col min="13571" max="13571" width="21.33203125" style="75" customWidth="1"/>
    <col min="13572" max="13572" width="10.77734375" style="75" customWidth="1"/>
    <col min="13573" max="13573" width="10.44140625" style="75" customWidth="1"/>
    <col min="13574" max="13574" width="10.33203125" style="75" customWidth="1"/>
    <col min="13575" max="13575" width="8.44140625" style="75" customWidth="1"/>
    <col min="13576" max="13576" width="12.33203125" style="75" customWidth="1"/>
    <col min="13577" max="13577" width="11.6640625" style="75" customWidth="1"/>
    <col min="13578" max="13578" width="10.77734375" style="75" customWidth="1"/>
    <col min="13579" max="13579" width="10.33203125" style="75" customWidth="1"/>
    <col min="13580" max="13580" width="10.77734375" style="75" customWidth="1"/>
    <col min="13581" max="13581" width="10.44140625" style="75" customWidth="1"/>
    <col min="13582" max="13582" width="11" style="75" customWidth="1"/>
    <col min="13583" max="13583" width="10.44140625" style="75" customWidth="1"/>
    <col min="13584" max="13584" width="11.44140625" style="75" customWidth="1"/>
    <col min="13585" max="13585" width="11.109375" style="75" customWidth="1"/>
    <col min="13586" max="13824" width="9.33203125" style="75"/>
    <col min="13825" max="13825" width="3.33203125" style="75" customWidth="1"/>
    <col min="13826" max="13826" width="3.6640625" style="75" customWidth="1"/>
    <col min="13827" max="13827" width="21.33203125" style="75" customWidth="1"/>
    <col min="13828" max="13828" width="10.77734375" style="75" customWidth="1"/>
    <col min="13829" max="13829" width="10.44140625" style="75" customWidth="1"/>
    <col min="13830" max="13830" width="10.33203125" style="75" customWidth="1"/>
    <col min="13831" max="13831" width="8.44140625" style="75" customWidth="1"/>
    <col min="13832" max="13832" width="12.33203125" style="75" customWidth="1"/>
    <col min="13833" max="13833" width="11.6640625" style="75" customWidth="1"/>
    <col min="13834" max="13834" width="10.77734375" style="75" customWidth="1"/>
    <col min="13835" max="13835" width="10.33203125" style="75" customWidth="1"/>
    <col min="13836" max="13836" width="10.77734375" style="75" customWidth="1"/>
    <col min="13837" max="13837" width="10.44140625" style="75" customWidth="1"/>
    <col min="13838" max="13838" width="11" style="75" customWidth="1"/>
    <col min="13839" max="13839" width="10.44140625" style="75" customWidth="1"/>
    <col min="13840" max="13840" width="11.44140625" style="75" customWidth="1"/>
    <col min="13841" max="13841" width="11.109375" style="75" customWidth="1"/>
    <col min="13842" max="14080" width="9.33203125" style="75"/>
    <col min="14081" max="14081" width="3.33203125" style="75" customWidth="1"/>
    <col min="14082" max="14082" width="3.6640625" style="75" customWidth="1"/>
    <col min="14083" max="14083" width="21.33203125" style="75" customWidth="1"/>
    <col min="14084" max="14084" width="10.77734375" style="75" customWidth="1"/>
    <col min="14085" max="14085" width="10.44140625" style="75" customWidth="1"/>
    <col min="14086" max="14086" width="10.33203125" style="75" customWidth="1"/>
    <col min="14087" max="14087" width="8.44140625" style="75" customWidth="1"/>
    <col min="14088" max="14088" width="12.33203125" style="75" customWidth="1"/>
    <col min="14089" max="14089" width="11.6640625" style="75" customWidth="1"/>
    <col min="14090" max="14090" width="10.77734375" style="75" customWidth="1"/>
    <col min="14091" max="14091" width="10.33203125" style="75" customWidth="1"/>
    <col min="14092" max="14092" width="10.77734375" style="75" customWidth="1"/>
    <col min="14093" max="14093" width="10.44140625" style="75" customWidth="1"/>
    <col min="14094" max="14094" width="11" style="75" customWidth="1"/>
    <col min="14095" max="14095" width="10.44140625" style="75" customWidth="1"/>
    <col min="14096" max="14096" width="11.44140625" style="75" customWidth="1"/>
    <col min="14097" max="14097" width="11.109375" style="75" customWidth="1"/>
    <col min="14098" max="14336" width="9.33203125" style="75"/>
    <col min="14337" max="14337" width="3.33203125" style="75" customWidth="1"/>
    <col min="14338" max="14338" width="3.6640625" style="75" customWidth="1"/>
    <col min="14339" max="14339" width="21.33203125" style="75" customWidth="1"/>
    <col min="14340" max="14340" width="10.77734375" style="75" customWidth="1"/>
    <col min="14341" max="14341" width="10.44140625" style="75" customWidth="1"/>
    <col min="14342" max="14342" width="10.33203125" style="75" customWidth="1"/>
    <col min="14343" max="14343" width="8.44140625" style="75" customWidth="1"/>
    <col min="14344" max="14344" width="12.33203125" style="75" customWidth="1"/>
    <col min="14345" max="14345" width="11.6640625" style="75" customWidth="1"/>
    <col min="14346" max="14346" width="10.77734375" style="75" customWidth="1"/>
    <col min="14347" max="14347" width="10.33203125" style="75" customWidth="1"/>
    <col min="14348" max="14348" width="10.77734375" style="75" customWidth="1"/>
    <col min="14349" max="14349" width="10.44140625" style="75" customWidth="1"/>
    <col min="14350" max="14350" width="11" style="75" customWidth="1"/>
    <col min="14351" max="14351" width="10.44140625" style="75" customWidth="1"/>
    <col min="14352" max="14352" width="11.44140625" style="75" customWidth="1"/>
    <col min="14353" max="14353" width="11.109375" style="75" customWidth="1"/>
    <col min="14354" max="14592" width="9.33203125" style="75"/>
    <col min="14593" max="14593" width="3.33203125" style="75" customWidth="1"/>
    <col min="14594" max="14594" width="3.6640625" style="75" customWidth="1"/>
    <col min="14595" max="14595" width="21.33203125" style="75" customWidth="1"/>
    <col min="14596" max="14596" width="10.77734375" style="75" customWidth="1"/>
    <col min="14597" max="14597" width="10.44140625" style="75" customWidth="1"/>
    <col min="14598" max="14598" width="10.33203125" style="75" customWidth="1"/>
    <col min="14599" max="14599" width="8.44140625" style="75" customWidth="1"/>
    <col min="14600" max="14600" width="12.33203125" style="75" customWidth="1"/>
    <col min="14601" max="14601" width="11.6640625" style="75" customWidth="1"/>
    <col min="14602" max="14602" width="10.77734375" style="75" customWidth="1"/>
    <col min="14603" max="14603" width="10.33203125" style="75" customWidth="1"/>
    <col min="14604" max="14604" width="10.77734375" style="75" customWidth="1"/>
    <col min="14605" max="14605" width="10.44140625" style="75" customWidth="1"/>
    <col min="14606" max="14606" width="11" style="75" customWidth="1"/>
    <col min="14607" max="14607" width="10.44140625" style="75" customWidth="1"/>
    <col min="14608" max="14608" width="11.44140625" style="75" customWidth="1"/>
    <col min="14609" max="14609" width="11.109375" style="75" customWidth="1"/>
    <col min="14610" max="14848" width="9.33203125" style="75"/>
    <col min="14849" max="14849" width="3.33203125" style="75" customWidth="1"/>
    <col min="14850" max="14850" width="3.6640625" style="75" customWidth="1"/>
    <col min="14851" max="14851" width="21.33203125" style="75" customWidth="1"/>
    <col min="14852" max="14852" width="10.77734375" style="75" customWidth="1"/>
    <col min="14853" max="14853" width="10.44140625" style="75" customWidth="1"/>
    <col min="14854" max="14854" width="10.33203125" style="75" customWidth="1"/>
    <col min="14855" max="14855" width="8.44140625" style="75" customWidth="1"/>
    <col min="14856" max="14856" width="12.33203125" style="75" customWidth="1"/>
    <col min="14857" max="14857" width="11.6640625" style="75" customWidth="1"/>
    <col min="14858" max="14858" width="10.77734375" style="75" customWidth="1"/>
    <col min="14859" max="14859" width="10.33203125" style="75" customWidth="1"/>
    <col min="14860" max="14860" width="10.77734375" style="75" customWidth="1"/>
    <col min="14861" max="14861" width="10.44140625" style="75" customWidth="1"/>
    <col min="14862" max="14862" width="11" style="75" customWidth="1"/>
    <col min="14863" max="14863" width="10.44140625" style="75" customWidth="1"/>
    <col min="14864" max="14864" width="11.44140625" style="75" customWidth="1"/>
    <col min="14865" max="14865" width="11.109375" style="75" customWidth="1"/>
    <col min="14866" max="15104" width="9.33203125" style="75"/>
    <col min="15105" max="15105" width="3.33203125" style="75" customWidth="1"/>
    <col min="15106" max="15106" width="3.6640625" style="75" customWidth="1"/>
    <col min="15107" max="15107" width="21.33203125" style="75" customWidth="1"/>
    <col min="15108" max="15108" width="10.77734375" style="75" customWidth="1"/>
    <col min="15109" max="15109" width="10.44140625" style="75" customWidth="1"/>
    <col min="15110" max="15110" width="10.33203125" style="75" customWidth="1"/>
    <col min="15111" max="15111" width="8.44140625" style="75" customWidth="1"/>
    <col min="15112" max="15112" width="12.33203125" style="75" customWidth="1"/>
    <col min="15113" max="15113" width="11.6640625" style="75" customWidth="1"/>
    <col min="15114" max="15114" width="10.77734375" style="75" customWidth="1"/>
    <col min="15115" max="15115" width="10.33203125" style="75" customWidth="1"/>
    <col min="15116" max="15116" width="10.77734375" style="75" customWidth="1"/>
    <col min="15117" max="15117" width="10.44140625" style="75" customWidth="1"/>
    <col min="15118" max="15118" width="11" style="75" customWidth="1"/>
    <col min="15119" max="15119" width="10.44140625" style="75" customWidth="1"/>
    <col min="15120" max="15120" width="11.44140625" style="75" customWidth="1"/>
    <col min="15121" max="15121" width="11.109375" style="75" customWidth="1"/>
    <col min="15122" max="15360" width="9.33203125" style="75"/>
    <col min="15361" max="15361" width="3.33203125" style="75" customWidth="1"/>
    <col min="15362" max="15362" width="3.6640625" style="75" customWidth="1"/>
    <col min="15363" max="15363" width="21.33203125" style="75" customWidth="1"/>
    <col min="15364" max="15364" width="10.77734375" style="75" customWidth="1"/>
    <col min="15365" max="15365" width="10.44140625" style="75" customWidth="1"/>
    <col min="15366" max="15366" width="10.33203125" style="75" customWidth="1"/>
    <col min="15367" max="15367" width="8.44140625" style="75" customWidth="1"/>
    <col min="15368" max="15368" width="12.33203125" style="75" customWidth="1"/>
    <col min="15369" max="15369" width="11.6640625" style="75" customWidth="1"/>
    <col min="15370" max="15370" width="10.77734375" style="75" customWidth="1"/>
    <col min="15371" max="15371" width="10.33203125" style="75" customWidth="1"/>
    <col min="15372" max="15372" width="10.77734375" style="75" customWidth="1"/>
    <col min="15373" max="15373" width="10.44140625" style="75" customWidth="1"/>
    <col min="15374" max="15374" width="11" style="75" customWidth="1"/>
    <col min="15375" max="15375" width="10.44140625" style="75" customWidth="1"/>
    <col min="15376" max="15376" width="11.44140625" style="75" customWidth="1"/>
    <col min="15377" max="15377" width="11.109375" style="75" customWidth="1"/>
    <col min="15378" max="15616" width="9.33203125" style="75"/>
    <col min="15617" max="15617" width="3.33203125" style="75" customWidth="1"/>
    <col min="15618" max="15618" width="3.6640625" style="75" customWidth="1"/>
    <col min="15619" max="15619" width="21.33203125" style="75" customWidth="1"/>
    <col min="15620" max="15620" width="10.77734375" style="75" customWidth="1"/>
    <col min="15621" max="15621" width="10.44140625" style="75" customWidth="1"/>
    <col min="15622" max="15622" width="10.33203125" style="75" customWidth="1"/>
    <col min="15623" max="15623" width="8.44140625" style="75" customWidth="1"/>
    <col min="15624" max="15624" width="12.33203125" style="75" customWidth="1"/>
    <col min="15625" max="15625" width="11.6640625" style="75" customWidth="1"/>
    <col min="15626" max="15626" width="10.77734375" style="75" customWidth="1"/>
    <col min="15627" max="15627" width="10.33203125" style="75" customWidth="1"/>
    <col min="15628" max="15628" width="10.77734375" style="75" customWidth="1"/>
    <col min="15629" max="15629" width="10.44140625" style="75" customWidth="1"/>
    <col min="15630" max="15630" width="11" style="75" customWidth="1"/>
    <col min="15631" max="15631" width="10.44140625" style="75" customWidth="1"/>
    <col min="15632" max="15632" width="11.44140625" style="75" customWidth="1"/>
    <col min="15633" max="15633" width="11.109375" style="75" customWidth="1"/>
    <col min="15634" max="15872" width="9.33203125" style="75"/>
    <col min="15873" max="15873" width="3.33203125" style="75" customWidth="1"/>
    <col min="15874" max="15874" width="3.6640625" style="75" customWidth="1"/>
    <col min="15875" max="15875" width="21.33203125" style="75" customWidth="1"/>
    <col min="15876" max="15876" width="10.77734375" style="75" customWidth="1"/>
    <col min="15877" max="15877" width="10.44140625" style="75" customWidth="1"/>
    <col min="15878" max="15878" width="10.33203125" style="75" customWidth="1"/>
    <col min="15879" max="15879" width="8.44140625" style="75" customWidth="1"/>
    <col min="15880" max="15880" width="12.33203125" style="75" customWidth="1"/>
    <col min="15881" max="15881" width="11.6640625" style="75" customWidth="1"/>
    <col min="15882" max="15882" width="10.77734375" style="75" customWidth="1"/>
    <col min="15883" max="15883" width="10.33203125" style="75" customWidth="1"/>
    <col min="15884" max="15884" width="10.77734375" style="75" customWidth="1"/>
    <col min="15885" max="15885" width="10.44140625" style="75" customWidth="1"/>
    <col min="15886" max="15886" width="11" style="75" customWidth="1"/>
    <col min="15887" max="15887" width="10.44140625" style="75" customWidth="1"/>
    <col min="15888" max="15888" width="11.44140625" style="75" customWidth="1"/>
    <col min="15889" max="15889" width="11.109375" style="75" customWidth="1"/>
    <col min="15890" max="16128" width="9.33203125" style="75"/>
    <col min="16129" max="16129" width="3.33203125" style="75" customWidth="1"/>
    <col min="16130" max="16130" width="3.6640625" style="75" customWidth="1"/>
    <col min="16131" max="16131" width="21.33203125" style="75" customWidth="1"/>
    <col min="16132" max="16132" width="10.77734375" style="75" customWidth="1"/>
    <col min="16133" max="16133" width="10.44140625" style="75" customWidth="1"/>
    <col min="16134" max="16134" width="10.33203125" style="75" customWidth="1"/>
    <col min="16135" max="16135" width="8.44140625" style="75" customWidth="1"/>
    <col min="16136" max="16136" width="12.33203125" style="75" customWidth="1"/>
    <col min="16137" max="16137" width="11.6640625" style="75" customWidth="1"/>
    <col min="16138" max="16138" width="10.77734375" style="75" customWidth="1"/>
    <col min="16139" max="16139" width="10.33203125" style="75" customWidth="1"/>
    <col min="16140" max="16140" width="10.77734375" style="75" customWidth="1"/>
    <col min="16141" max="16141" width="10.44140625" style="75" customWidth="1"/>
    <col min="16142" max="16142" width="11" style="75" customWidth="1"/>
    <col min="16143" max="16143" width="10.44140625" style="75" customWidth="1"/>
    <col min="16144" max="16144" width="11.44140625" style="75" customWidth="1"/>
    <col min="16145" max="16145" width="11.109375" style="75" customWidth="1"/>
    <col min="16146" max="16384" width="9.33203125" style="75"/>
  </cols>
  <sheetData>
    <row r="1" spans="1:17" ht="12.75" customHeight="1" x14ac:dyDescent="0.25">
      <c r="A1" s="1633" t="s">
        <v>136</v>
      </c>
      <c r="B1" s="1633" t="s">
        <v>137</v>
      </c>
      <c r="C1" s="1634" t="s">
        <v>0</v>
      </c>
      <c r="D1" s="1635" t="s">
        <v>138</v>
      </c>
      <c r="E1" s="1636"/>
      <c r="F1" s="1635" t="s">
        <v>139</v>
      </c>
      <c r="G1" s="1636"/>
      <c r="H1" s="1632" t="s">
        <v>89</v>
      </c>
      <c r="I1" s="1632"/>
      <c r="J1" s="1632"/>
      <c r="K1" s="1632"/>
      <c r="L1" s="1632"/>
      <c r="M1" s="1632"/>
      <c r="N1" s="1632"/>
      <c r="O1" s="1632" t="s">
        <v>91</v>
      </c>
      <c r="P1" s="1632"/>
      <c r="Q1" s="1632"/>
    </row>
    <row r="2" spans="1:17" s="80" customFormat="1" ht="60.75" customHeight="1" x14ac:dyDescent="0.25">
      <c r="A2" s="1633"/>
      <c r="B2" s="1633"/>
      <c r="C2" s="1634"/>
      <c r="D2" s="76" t="s">
        <v>140</v>
      </c>
      <c r="E2" s="76" t="s">
        <v>141</v>
      </c>
      <c r="F2" s="76" t="s">
        <v>142</v>
      </c>
      <c r="G2" s="76" t="s">
        <v>143</v>
      </c>
      <c r="H2" s="77" t="s">
        <v>144</v>
      </c>
      <c r="I2" s="77" t="s">
        <v>145</v>
      </c>
      <c r="J2" s="78" t="s">
        <v>60</v>
      </c>
      <c r="K2" s="79" t="s">
        <v>73</v>
      </c>
      <c r="L2" s="78" t="s">
        <v>75</v>
      </c>
      <c r="M2" s="78" t="s">
        <v>82</v>
      </c>
      <c r="N2" s="78" t="s">
        <v>84</v>
      </c>
      <c r="O2" s="78" t="s">
        <v>146</v>
      </c>
      <c r="P2" s="78" t="s">
        <v>99</v>
      </c>
      <c r="Q2" s="78" t="s">
        <v>147</v>
      </c>
    </row>
    <row r="3" spans="1:17" ht="17.100000000000001" customHeight="1" x14ac:dyDescent="0.25">
      <c r="A3" s="81"/>
      <c r="B3" s="81"/>
      <c r="C3" s="81" t="s">
        <v>148</v>
      </c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</row>
    <row r="4" spans="1:17" ht="24.9" customHeight="1" x14ac:dyDescent="0.25">
      <c r="A4" s="82"/>
      <c r="B4" s="82">
        <v>12</v>
      </c>
      <c r="C4" s="83" t="s">
        <v>149</v>
      </c>
      <c r="D4" s="84">
        <v>9906</v>
      </c>
      <c r="E4" s="84">
        <v>10149</v>
      </c>
      <c r="F4" s="85">
        <f t="shared" ref="F4:F13" si="0">SUM(H4:Q4)</f>
        <v>11749</v>
      </c>
      <c r="G4" s="86">
        <f t="shared" ref="G4:G16" si="1">F4/E4*100</f>
        <v>115.76510000985319</v>
      </c>
      <c r="H4" s="85">
        <f>'6'!I15</f>
        <v>0</v>
      </c>
      <c r="I4" s="85">
        <f>'6'!J15</f>
        <v>0</v>
      </c>
      <c r="J4" s="85">
        <f>'6'!K15</f>
        <v>880</v>
      </c>
      <c r="K4" s="85">
        <f>'6'!L15</f>
        <v>10626</v>
      </c>
      <c r="L4" s="85">
        <f>'6'!M15</f>
        <v>0</v>
      </c>
      <c r="M4" s="85">
        <f>'6'!N15</f>
        <v>243</v>
      </c>
      <c r="N4" s="85">
        <f>'6'!O15</f>
        <v>0</v>
      </c>
      <c r="O4" s="85">
        <f>'6'!P15</f>
        <v>0</v>
      </c>
      <c r="P4" s="85">
        <f>'6'!Q15</f>
        <v>0</v>
      </c>
      <c r="Q4" s="85">
        <f>'6'!R15</f>
        <v>0</v>
      </c>
    </row>
    <row r="5" spans="1:17" ht="17.100000000000001" customHeight="1" x14ac:dyDescent="0.25">
      <c r="A5" s="82"/>
      <c r="B5" s="82">
        <v>13</v>
      </c>
      <c r="C5" s="81" t="s">
        <v>150</v>
      </c>
      <c r="D5" s="85">
        <v>420563</v>
      </c>
      <c r="E5" s="85">
        <v>601613</v>
      </c>
      <c r="F5" s="85">
        <f t="shared" si="0"/>
        <v>607557</v>
      </c>
      <c r="G5" s="86">
        <f t="shared" si="1"/>
        <v>100.98801056493127</v>
      </c>
      <c r="H5" s="85">
        <f>'6'!I52</f>
        <v>495871</v>
      </c>
      <c r="I5" s="85">
        <f>'6'!J52</f>
        <v>12000</v>
      </c>
      <c r="J5" s="85">
        <f>'6'!K52</f>
        <v>0</v>
      </c>
      <c r="K5" s="85">
        <f>'6'!L52</f>
        <v>6204</v>
      </c>
      <c r="L5" s="85">
        <f>'6'!M52</f>
        <v>0</v>
      </c>
      <c r="M5" s="85">
        <f>'6'!N52</f>
        <v>73524</v>
      </c>
      <c r="N5" s="85">
        <f>'6'!O52</f>
        <v>3</v>
      </c>
      <c r="O5" s="85">
        <f>'6'!P52</f>
        <v>0</v>
      </c>
      <c r="P5" s="85">
        <f>'6'!Q52</f>
        <v>19955</v>
      </c>
      <c r="Q5" s="85">
        <f>'6'!R52</f>
        <v>0</v>
      </c>
    </row>
    <row r="6" spans="1:17" ht="17.100000000000001" customHeight="1" x14ac:dyDescent="0.25">
      <c r="A6" s="82"/>
      <c r="B6" s="82">
        <v>14</v>
      </c>
      <c r="C6" s="81" t="s">
        <v>151</v>
      </c>
      <c r="D6" s="85">
        <v>11529</v>
      </c>
      <c r="E6" s="85">
        <v>22486</v>
      </c>
      <c r="F6" s="85">
        <f t="shared" si="0"/>
        <v>9607</v>
      </c>
      <c r="G6" s="86">
        <f t="shared" si="1"/>
        <v>42.724361825135638</v>
      </c>
      <c r="H6" s="85">
        <f>'6'!I57</f>
        <v>0</v>
      </c>
      <c r="I6" s="85">
        <f>'6'!J57</f>
        <v>0</v>
      </c>
      <c r="J6" s="85">
        <f>'6'!K57</f>
        <v>0</v>
      </c>
      <c r="K6" s="85">
        <f>'6'!L57</f>
        <v>3094</v>
      </c>
      <c r="L6" s="85">
        <f>'6'!M57</f>
        <v>0</v>
      </c>
      <c r="M6" s="85">
        <f>'6'!N57</f>
        <v>0</v>
      </c>
      <c r="N6" s="85">
        <f>'6'!O57</f>
        <v>0</v>
      </c>
      <c r="O6" s="85">
        <f>'6'!P57</f>
        <v>0</v>
      </c>
      <c r="P6" s="85">
        <f>'6'!Q57</f>
        <v>6513</v>
      </c>
      <c r="Q6" s="85">
        <f>'6'!R57</f>
        <v>0</v>
      </c>
    </row>
    <row r="7" spans="1:17" ht="17.100000000000001" customHeight="1" x14ac:dyDescent="0.25">
      <c r="A7" s="82"/>
      <c r="B7" s="82">
        <v>15</v>
      </c>
      <c r="C7" s="81" t="s">
        <v>152</v>
      </c>
      <c r="D7" s="85">
        <v>401618</v>
      </c>
      <c r="E7" s="85">
        <v>424140</v>
      </c>
      <c r="F7" s="85">
        <f t="shared" si="0"/>
        <v>446353</v>
      </c>
      <c r="G7" s="86">
        <f t="shared" si="1"/>
        <v>105.23718583486585</v>
      </c>
      <c r="H7" s="85">
        <f>'6'!I89</f>
        <v>0</v>
      </c>
      <c r="I7" s="85">
        <f>'6'!J89</f>
        <v>15884</v>
      </c>
      <c r="J7" s="85">
        <f>'6'!K89</f>
        <v>1755</v>
      </c>
      <c r="K7" s="85">
        <f>'6'!L89</f>
        <v>401597</v>
      </c>
      <c r="L7" s="85">
        <f>'6'!M89</f>
        <v>0</v>
      </c>
      <c r="M7" s="85">
        <f>'6'!N89</f>
        <v>0</v>
      </c>
      <c r="N7" s="85">
        <f>'6'!O89</f>
        <v>3250</v>
      </c>
      <c r="O7" s="85">
        <f>'6'!P89</f>
        <v>0</v>
      </c>
      <c r="P7" s="85">
        <f>'6'!Q89</f>
        <v>23867</v>
      </c>
      <c r="Q7" s="85">
        <f>'6'!R89</f>
        <v>0</v>
      </c>
    </row>
    <row r="8" spans="1:17" ht="17.100000000000001" customHeight="1" x14ac:dyDescent="0.25">
      <c r="A8" s="82"/>
      <c r="B8" s="82">
        <v>16</v>
      </c>
      <c r="C8" s="81" t="s">
        <v>153</v>
      </c>
      <c r="D8" s="85">
        <v>36072284</v>
      </c>
      <c r="E8" s="85">
        <v>45622129</v>
      </c>
      <c r="F8" s="85">
        <f t="shared" si="0"/>
        <v>30785088</v>
      </c>
      <c r="G8" s="86">
        <f t="shared" si="1"/>
        <v>67.478411627830866</v>
      </c>
      <c r="H8" s="85">
        <f>'6'!I147</f>
        <v>1109615</v>
      </c>
      <c r="I8" s="85">
        <f>'6'!J147</f>
        <v>9351033</v>
      </c>
      <c r="J8" s="85">
        <f>'6'!K147</f>
        <v>0</v>
      </c>
      <c r="K8" s="85">
        <f>'6'!L147</f>
        <v>3072570</v>
      </c>
      <c r="L8" s="85">
        <f>'6'!M147</f>
        <v>8794</v>
      </c>
      <c r="M8" s="85">
        <f>'6'!N147</f>
        <v>4500</v>
      </c>
      <c r="N8" s="85">
        <f>'6'!O147</f>
        <v>131863</v>
      </c>
      <c r="O8" s="85">
        <f>'6'!P147</f>
        <v>34841</v>
      </c>
      <c r="P8" s="85">
        <f>'6'!Q147</f>
        <v>7381022</v>
      </c>
      <c r="Q8" s="85">
        <f>'6'!R147</f>
        <v>9690850</v>
      </c>
    </row>
    <row r="9" spans="1:17" ht="17.100000000000001" customHeight="1" x14ac:dyDescent="0.25">
      <c r="A9" s="82"/>
      <c r="B9" s="82">
        <v>17</v>
      </c>
      <c r="C9" s="81" t="s">
        <v>154</v>
      </c>
      <c r="D9" s="85">
        <v>790503</v>
      </c>
      <c r="E9" s="85">
        <v>1055146</v>
      </c>
      <c r="F9" s="85">
        <f t="shared" si="0"/>
        <v>1839770</v>
      </c>
      <c r="G9" s="86">
        <f t="shared" si="1"/>
        <v>174.36165232110059</v>
      </c>
      <c r="H9" s="85">
        <f>'6'!I183</f>
        <v>0</v>
      </c>
      <c r="I9" s="85">
        <f>'6'!J183</f>
        <v>0</v>
      </c>
      <c r="J9" s="85">
        <f>'6'!K183</f>
        <v>0</v>
      </c>
      <c r="K9" s="85">
        <f>'6'!L183</f>
        <v>560510</v>
      </c>
      <c r="L9" s="85">
        <f>'6'!M183</f>
        <v>1172375</v>
      </c>
      <c r="M9" s="85">
        <f>'6'!N183</f>
        <v>0</v>
      </c>
      <c r="N9" s="85">
        <f>'6'!O183</f>
        <v>8870</v>
      </c>
      <c r="O9" s="85">
        <f>'6'!P183</f>
        <v>0</v>
      </c>
      <c r="P9" s="85">
        <f>'6'!Q183</f>
        <v>98015</v>
      </c>
      <c r="Q9" s="85">
        <f>'6'!R183</f>
        <v>0</v>
      </c>
    </row>
    <row r="10" spans="1:17" ht="17.100000000000001" customHeight="1" x14ac:dyDescent="0.25">
      <c r="A10" s="82"/>
      <c r="B10" s="82">
        <v>18</v>
      </c>
      <c r="C10" s="81" t="s">
        <v>155</v>
      </c>
      <c r="D10" s="85">
        <v>79966</v>
      </c>
      <c r="E10" s="85">
        <v>84876</v>
      </c>
      <c r="F10" s="85">
        <f t="shared" si="0"/>
        <v>72682</v>
      </c>
      <c r="G10" s="86">
        <f t="shared" si="1"/>
        <v>85.633158961308268</v>
      </c>
      <c r="H10" s="85">
        <f>'6'!I192</f>
        <v>0</v>
      </c>
      <c r="I10" s="85">
        <f>'6'!J192</f>
        <v>0</v>
      </c>
      <c r="J10" s="85">
        <f>'6'!K192</f>
        <v>2900</v>
      </c>
      <c r="K10" s="85">
        <f>'6'!L192</f>
        <v>69782</v>
      </c>
      <c r="L10" s="85">
        <f>'6'!M192</f>
        <v>0</v>
      </c>
      <c r="M10" s="85">
        <f>'6'!N192</f>
        <v>0</v>
      </c>
      <c r="N10" s="85">
        <f>'6'!O192</f>
        <v>0</v>
      </c>
      <c r="O10" s="85">
        <f>'6'!P192</f>
        <v>0</v>
      </c>
      <c r="P10" s="85">
        <f>'6'!Q192</f>
        <v>0</v>
      </c>
      <c r="Q10" s="85">
        <f>'6'!R192</f>
        <v>0</v>
      </c>
    </row>
    <row r="11" spans="1:17" ht="17.100000000000001" customHeight="1" x14ac:dyDescent="0.25">
      <c r="A11" s="82"/>
      <c r="B11" s="82">
        <v>19</v>
      </c>
      <c r="C11" s="81" t="s">
        <v>156</v>
      </c>
      <c r="D11" s="85">
        <v>22451153</v>
      </c>
      <c r="E11" s="85">
        <v>25014482</v>
      </c>
      <c r="F11" s="85">
        <f t="shared" si="0"/>
        <v>14076248</v>
      </c>
      <c r="G11" s="86">
        <f t="shared" si="1"/>
        <v>56.272394527298232</v>
      </c>
      <c r="H11" s="85">
        <f>'6'!I230</f>
        <v>4477641</v>
      </c>
      <c r="I11" s="85">
        <f>'6'!J230</f>
        <v>657918</v>
      </c>
      <c r="J11" s="85">
        <f>'6'!K230</f>
        <v>5465834</v>
      </c>
      <c r="K11" s="85">
        <f>'6'!L230</f>
        <v>151631</v>
      </c>
      <c r="L11" s="85">
        <f>'6'!M230</f>
        <v>0</v>
      </c>
      <c r="M11" s="85">
        <f>'6'!N230</f>
        <v>33550</v>
      </c>
      <c r="N11" s="85">
        <f>'6'!O230</f>
        <v>2930</v>
      </c>
      <c r="O11" s="85">
        <f>'6'!P230</f>
        <v>0</v>
      </c>
      <c r="P11" s="85">
        <f>'6'!Q230</f>
        <v>3082628</v>
      </c>
      <c r="Q11" s="85">
        <f>'6'!R230</f>
        <v>204116</v>
      </c>
    </row>
    <row r="12" spans="1:17" ht="17.100000000000001" customHeight="1" x14ac:dyDescent="0.25">
      <c r="A12" s="82"/>
      <c r="B12" s="82">
        <v>20</v>
      </c>
      <c r="C12" s="13" t="s">
        <v>157</v>
      </c>
      <c r="D12" s="13"/>
      <c r="E12" s="13"/>
      <c r="F12" s="85">
        <f t="shared" si="0"/>
        <v>56</v>
      </c>
      <c r="G12" s="86"/>
      <c r="H12" s="85">
        <f>'6'!I233</f>
        <v>0</v>
      </c>
      <c r="I12" s="85">
        <f>'6'!J233</f>
        <v>0</v>
      </c>
      <c r="J12" s="85">
        <f>'6'!K233</f>
        <v>56</v>
      </c>
      <c r="K12" s="85">
        <f>'6'!L233</f>
        <v>0</v>
      </c>
      <c r="L12" s="85">
        <f>'6'!M233</f>
        <v>0</v>
      </c>
      <c r="M12" s="85">
        <f>'6'!N233</f>
        <v>0</v>
      </c>
      <c r="N12" s="85">
        <f>'6'!O233</f>
        <v>0</v>
      </c>
      <c r="O12" s="85">
        <f>'6'!P233</f>
        <v>0</v>
      </c>
      <c r="P12" s="85">
        <f>'6'!Q233</f>
        <v>0</v>
      </c>
      <c r="Q12" s="85">
        <f>'6'!R233</f>
        <v>0</v>
      </c>
    </row>
    <row r="13" spans="1:17" ht="17.100000000000001" customHeight="1" x14ac:dyDescent="0.25">
      <c r="A13" s="82"/>
      <c r="B13" s="82">
        <v>22</v>
      </c>
      <c r="C13" s="87" t="s">
        <v>158</v>
      </c>
      <c r="D13" s="88"/>
      <c r="E13" s="13">
        <v>97761</v>
      </c>
      <c r="F13" s="85">
        <f t="shared" si="0"/>
        <v>99799</v>
      </c>
      <c r="G13" s="86">
        <f t="shared" si="1"/>
        <v>102.08467589324985</v>
      </c>
      <c r="H13" s="85">
        <f>'6'!I244</f>
        <v>2190</v>
      </c>
      <c r="I13" s="85">
        <f>'6'!J244</f>
        <v>0</v>
      </c>
      <c r="J13" s="85">
        <f>'6'!K244</f>
        <v>0</v>
      </c>
      <c r="K13" s="85">
        <f>'6'!L244</f>
        <v>975</v>
      </c>
      <c r="L13" s="85">
        <f>'6'!M244</f>
        <v>24</v>
      </c>
      <c r="M13" s="85">
        <f>'6'!N244</f>
        <v>13564</v>
      </c>
      <c r="N13" s="85">
        <f>'6'!O244</f>
        <v>83046</v>
      </c>
      <c r="O13" s="85">
        <f>'6'!P244</f>
        <v>0</v>
      </c>
      <c r="P13" s="85">
        <f>'6'!Q244</f>
        <v>0</v>
      </c>
      <c r="Q13" s="85">
        <f>'6'!R244</f>
        <v>0</v>
      </c>
    </row>
    <row r="14" spans="1:17" ht="36" customHeight="1" x14ac:dyDescent="0.25">
      <c r="A14" s="89"/>
      <c r="B14" s="89"/>
      <c r="C14" s="90" t="s">
        <v>159</v>
      </c>
      <c r="D14" s="91">
        <f>SUM(D4:D13)</f>
        <v>60237522</v>
      </c>
      <c r="E14" s="91">
        <f>SUM(E4:E13)</f>
        <v>72932782</v>
      </c>
      <c r="F14" s="91">
        <f>SUM(F4:F13)</f>
        <v>47948909</v>
      </c>
      <c r="G14" s="92">
        <f t="shared" si="1"/>
        <v>65.743973677022211</v>
      </c>
      <c r="H14" s="93">
        <f t="shared" ref="H14:Q14" si="2">SUM(H4:H13)</f>
        <v>6085317</v>
      </c>
      <c r="I14" s="93">
        <f t="shared" si="2"/>
        <v>10036835</v>
      </c>
      <c r="J14" s="93">
        <f t="shared" si="2"/>
        <v>5471425</v>
      </c>
      <c r="K14" s="93">
        <f t="shared" si="2"/>
        <v>4276989</v>
      </c>
      <c r="L14" s="93">
        <f t="shared" si="2"/>
        <v>1181193</v>
      </c>
      <c r="M14" s="93">
        <f t="shared" si="2"/>
        <v>125381</v>
      </c>
      <c r="N14" s="93">
        <f t="shared" si="2"/>
        <v>229962</v>
      </c>
      <c r="O14" s="93">
        <f t="shared" si="2"/>
        <v>34841</v>
      </c>
      <c r="P14" s="93">
        <f t="shared" si="2"/>
        <v>10612000</v>
      </c>
      <c r="Q14" s="93">
        <f t="shared" si="2"/>
        <v>9894966</v>
      </c>
    </row>
    <row r="15" spans="1:17" ht="17.100000000000001" customHeight="1" x14ac:dyDescent="0.25">
      <c r="A15" s="94">
        <v>2</v>
      </c>
      <c r="B15" s="94"/>
      <c r="C15" s="81" t="s">
        <v>160</v>
      </c>
      <c r="D15" s="85">
        <v>2789255</v>
      </c>
      <c r="E15" s="95">
        <v>3242213</v>
      </c>
      <c r="F15" s="85">
        <f>SUM(H15:Q15)</f>
        <v>3166233</v>
      </c>
      <c r="G15" s="86">
        <f t="shared" si="1"/>
        <v>97.656538913390335</v>
      </c>
      <c r="H15" s="85">
        <f>'6'!I246</f>
        <v>1086063</v>
      </c>
      <c r="I15" s="85">
        <f>'6'!J246</f>
        <v>35978</v>
      </c>
      <c r="J15" s="85">
        <f>'6'!K246</f>
        <v>0</v>
      </c>
      <c r="K15" s="85">
        <f>'6'!L246</f>
        <v>1212434</v>
      </c>
      <c r="L15" s="85">
        <f>'6'!M246</f>
        <v>2152</v>
      </c>
      <c r="M15" s="85">
        <f>'6'!N246</f>
        <v>6911</v>
      </c>
      <c r="N15" s="85">
        <f>'6'!O246</f>
        <v>250</v>
      </c>
      <c r="O15" s="85"/>
      <c r="P15" s="85">
        <f>'6'!Q246</f>
        <v>822445</v>
      </c>
      <c r="Q15" s="85"/>
    </row>
    <row r="16" spans="1:17" ht="17.100000000000001" customHeight="1" x14ac:dyDescent="0.25">
      <c r="A16" s="89"/>
      <c r="B16" s="89"/>
      <c r="C16" s="96" t="s">
        <v>161</v>
      </c>
      <c r="D16" s="93">
        <f>SUM(D14:D15)</f>
        <v>63026777</v>
      </c>
      <c r="E16" s="93">
        <f>SUM(E14:E15)</f>
        <v>76174995</v>
      </c>
      <c r="F16" s="93">
        <f>SUM(F14:F15)</f>
        <v>51115142</v>
      </c>
      <c r="G16" s="92">
        <f t="shared" si="1"/>
        <v>67.10225842482825</v>
      </c>
      <c r="H16" s="93">
        <f t="shared" ref="H16:Q16" si="3">SUM(H14:H15)</f>
        <v>7171380</v>
      </c>
      <c r="I16" s="93">
        <f t="shared" si="3"/>
        <v>10072813</v>
      </c>
      <c r="J16" s="93">
        <f t="shared" si="3"/>
        <v>5471425</v>
      </c>
      <c r="K16" s="93">
        <f t="shared" si="3"/>
        <v>5489423</v>
      </c>
      <c r="L16" s="93">
        <f t="shared" si="3"/>
        <v>1183345</v>
      </c>
      <c r="M16" s="93">
        <f t="shared" si="3"/>
        <v>132292</v>
      </c>
      <c r="N16" s="93">
        <f t="shared" si="3"/>
        <v>230212</v>
      </c>
      <c r="O16" s="93">
        <f t="shared" si="3"/>
        <v>34841</v>
      </c>
      <c r="P16" s="93">
        <f t="shared" si="3"/>
        <v>11434445</v>
      </c>
      <c r="Q16" s="93">
        <f t="shared" si="3"/>
        <v>9894966</v>
      </c>
    </row>
    <row r="17" spans="3:16" ht="14.1" customHeight="1" x14ac:dyDescent="0.25">
      <c r="C17" s="97"/>
      <c r="D17" s="97"/>
      <c r="E17" s="97"/>
      <c r="F17" s="97"/>
      <c r="G17" s="97"/>
      <c r="H17" s="98"/>
      <c r="I17" s="98"/>
      <c r="J17" s="98"/>
      <c r="K17" s="98"/>
      <c r="L17" s="98"/>
      <c r="M17" s="98"/>
      <c r="N17" s="98"/>
      <c r="O17" s="98"/>
      <c r="P17" s="98"/>
    </row>
    <row r="18" spans="3:16" ht="14.1" customHeight="1" x14ac:dyDescent="0.25">
      <c r="H18" s="98"/>
      <c r="I18" s="98"/>
      <c r="J18" s="98"/>
      <c r="K18" s="98"/>
      <c r="L18" s="98"/>
      <c r="M18" s="98"/>
      <c r="N18" s="98"/>
      <c r="O18" s="98"/>
      <c r="P18" s="98"/>
    </row>
    <row r="19" spans="3:16" ht="14.1" customHeight="1" x14ac:dyDescent="0.25">
      <c r="H19" s="98"/>
      <c r="I19" s="98"/>
      <c r="J19" s="98"/>
      <c r="K19" s="98"/>
      <c r="L19" s="98"/>
      <c r="M19" s="98"/>
      <c r="N19" s="98"/>
      <c r="O19" s="98"/>
      <c r="P19" s="98"/>
    </row>
    <row r="20" spans="3:16" ht="14.1" customHeight="1" x14ac:dyDescent="0.25">
      <c r="H20" s="98"/>
      <c r="I20" s="98"/>
      <c r="J20" s="98"/>
      <c r="K20" s="98"/>
      <c r="L20" s="98"/>
      <c r="M20" s="98"/>
      <c r="N20" s="98"/>
      <c r="O20" s="98"/>
      <c r="P20" s="98"/>
    </row>
    <row r="21" spans="3:16" ht="14.1" customHeight="1" x14ac:dyDescent="0.25">
      <c r="H21" s="98"/>
      <c r="I21" s="98"/>
      <c r="J21" s="98"/>
      <c r="K21" s="98"/>
      <c r="L21" s="98"/>
      <c r="M21" s="98"/>
      <c r="N21" s="98"/>
      <c r="O21" s="98"/>
      <c r="P21" s="98"/>
    </row>
    <row r="22" spans="3:16" ht="14.1" customHeight="1" x14ac:dyDescent="0.25">
      <c r="H22" s="98"/>
      <c r="I22" s="98"/>
      <c r="J22" s="98"/>
      <c r="K22" s="98"/>
      <c r="L22" s="98"/>
      <c r="M22" s="98"/>
      <c r="N22" s="98"/>
      <c r="O22" s="98"/>
      <c r="P22" s="98"/>
    </row>
    <row r="23" spans="3:16" ht="14.1" customHeight="1" x14ac:dyDescent="0.25">
      <c r="H23" s="98"/>
      <c r="I23" s="98"/>
      <c r="J23" s="98"/>
      <c r="K23" s="98"/>
      <c r="L23" s="98"/>
      <c r="M23" s="98"/>
      <c r="N23" s="98"/>
      <c r="O23" s="98"/>
      <c r="P23" s="98"/>
    </row>
    <row r="24" spans="3:16" ht="14.1" customHeight="1" x14ac:dyDescent="0.25">
      <c r="H24" s="98"/>
      <c r="I24" s="98"/>
      <c r="J24" s="98"/>
      <c r="K24" s="98"/>
      <c r="L24" s="98"/>
      <c r="M24" s="98"/>
      <c r="N24" s="98"/>
      <c r="O24" s="98"/>
      <c r="P24" s="98"/>
    </row>
    <row r="25" spans="3:16" ht="14.1" customHeight="1" x14ac:dyDescent="0.25">
      <c r="H25" s="98"/>
      <c r="I25" s="98"/>
      <c r="J25" s="98"/>
      <c r="K25" s="98"/>
      <c r="L25" s="98"/>
      <c r="M25" s="98"/>
      <c r="N25" s="98"/>
      <c r="O25" s="98"/>
      <c r="P25" s="98"/>
    </row>
    <row r="26" spans="3:16" ht="14.1" customHeight="1" x14ac:dyDescent="0.25"/>
    <row r="27" spans="3:16" ht="14.1" customHeight="1" x14ac:dyDescent="0.25"/>
    <row r="28" spans="3:16" ht="14.1" customHeight="1" x14ac:dyDescent="0.25"/>
  </sheetData>
  <mergeCells count="7">
    <mergeCell ref="O1:Q1"/>
    <mergeCell ref="A1:A2"/>
    <mergeCell ref="B1:B2"/>
    <mergeCell ref="C1:C2"/>
    <mergeCell ref="D1:E1"/>
    <mergeCell ref="F1:G1"/>
    <mergeCell ref="H1:N1"/>
  </mergeCells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2021. ÉVI  BEVÉTELI ELŐIRÁNYZATAINAK TELJESÍTÉSE 
CíMENKÉNTI BONTÁSBAN&amp;R&amp;"Times New Roman,Félkövér dőlt"5. melléklet
Adatok: E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257"/>
  <sheetViews>
    <sheetView topLeftCell="C1" zoomScale="95" zoomScaleNormal="90" workbookViewId="0">
      <pane ySplit="2" topLeftCell="A81" activePane="bottomLeft" state="frozen"/>
      <selection activeCell="A20" sqref="A20"/>
      <selection pane="bottomLeft" activeCell="G64" sqref="G64"/>
    </sheetView>
  </sheetViews>
  <sheetFormatPr defaultRowHeight="12.6" x14ac:dyDescent="0.25"/>
  <cols>
    <col min="1" max="1" width="4.109375" style="407" customWidth="1"/>
    <col min="2" max="2" width="4.33203125" style="407" customWidth="1"/>
    <col min="3" max="3" width="40.77734375" style="407" customWidth="1"/>
    <col min="4" max="4" width="8.77734375" style="506" customWidth="1"/>
    <col min="5" max="5" width="12.77734375" style="506" customWidth="1"/>
    <col min="6" max="6" width="12.6640625" style="506" customWidth="1"/>
    <col min="7" max="7" width="13.109375" style="506" customWidth="1"/>
    <col min="8" max="8" width="6.77734375" style="506" customWidth="1"/>
    <col min="9" max="9" width="12.109375" style="407" customWidth="1"/>
    <col min="10" max="10" width="12.6640625" style="407" customWidth="1"/>
    <col min="11" max="11" width="11" style="407" customWidth="1"/>
    <col min="12" max="12" width="12.109375" style="407" customWidth="1"/>
    <col min="13" max="13" width="10.44140625" style="407" customWidth="1"/>
    <col min="14" max="14" width="9.33203125" style="407"/>
    <col min="15" max="15" width="12" style="407" customWidth="1"/>
    <col min="16" max="16" width="10.6640625" style="407" customWidth="1"/>
    <col min="17" max="17" width="12.44140625" style="407" customWidth="1"/>
    <col min="18" max="18" width="11.6640625" style="407" customWidth="1"/>
    <col min="19" max="19" width="10.77734375" style="407" bestFit="1" customWidth="1"/>
    <col min="20" max="20" width="12.109375" style="407" bestFit="1" customWidth="1"/>
    <col min="21" max="21" width="9.33203125" style="407"/>
    <col min="22" max="22" width="22.109375" style="407" customWidth="1"/>
    <col min="23" max="256" width="9.33203125" style="407"/>
    <col min="257" max="257" width="5.33203125" style="407" customWidth="1"/>
    <col min="258" max="258" width="5.44140625" style="407" customWidth="1"/>
    <col min="259" max="259" width="40.77734375" style="407" customWidth="1"/>
    <col min="260" max="260" width="8.77734375" style="407" customWidth="1"/>
    <col min="261" max="261" width="12.77734375" style="407" customWidth="1"/>
    <col min="262" max="262" width="12.6640625" style="407" customWidth="1"/>
    <col min="263" max="263" width="12.33203125" style="407" customWidth="1"/>
    <col min="264" max="264" width="7.44140625" style="407" customWidth="1"/>
    <col min="265" max="265" width="12.109375" style="407" customWidth="1"/>
    <col min="266" max="266" width="12.6640625" style="407" customWidth="1"/>
    <col min="267" max="267" width="12.33203125" style="407" customWidth="1"/>
    <col min="268" max="268" width="11.33203125" style="407" customWidth="1"/>
    <col min="269" max="269" width="11.109375" style="407" customWidth="1"/>
    <col min="270" max="270" width="9.33203125" style="407"/>
    <col min="271" max="271" width="12" style="407" customWidth="1"/>
    <col min="272" max="272" width="10.6640625" style="407" customWidth="1"/>
    <col min="273" max="273" width="12.44140625" style="407" customWidth="1"/>
    <col min="274" max="274" width="10" style="407" customWidth="1"/>
    <col min="275" max="275" width="10.77734375" style="407" bestFit="1" customWidth="1"/>
    <col min="276" max="276" width="12.109375" style="407" bestFit="1" customWidth="1"/>
    <col min="277" max="512" width="9.33203125" style="407"/>
    <col min="513" max="513" width="5.33203125" style="407" customWidth="1"/>
    <col min="514" max="514" width="5.44140625" style="407" customWidth="1"/>
    <col min="515" max="515" width="40.77734375" style="407" customWidth="1"/>
    <col min="516" max="516" width="8.77734375" style="407" customWidth="1"/>
    <col min="517" max="517" width="12.77734375" style="407" customWidth="1"/>
    <col min="518" max="518" width="12.6640625" style="407" customWidth="1"/>
    <col min="519" max="519" width="12.33203125" style="407" customWidth="1"/>
    <col min="520" max="520" width="7.44140625" style="407" customWidth="1"/>
    <col min="521" max="521" width="12.109375" style="407" customWidth="1"/>
    <col min="522" max="522" width="12.6640625" style="407" customWidth="1"/>
    <col min="523" max="523" width="12.33203125" style="407" customWidth="1"/>
    <col min="524" max="524" width="11.33203125" style="407" customWidth="1"/>
    <col min="525" max="525" width="11.109375" style="407" customWidth="1"/>
    <col min="526" max="526" width="9.33203125" style="407"/>
    <col min="527" max="527" width="12" style="407" customWidth="1"/>
    <col min="528" max="528" width="10.6640625" style="407" customWidth="1"/>
    <col min="529" max="529" width="12.44140625" style="407" customWidth="1"/>
    <col min="530" max="530" width="10" style="407" customWidth="1"/>
    <col min="531" max="531" width="10.77734375" style="407" bestFit="1" customWidth="1"/>
    <col min="532" max="532" width="12.109375" style="407" bestFit="1" customWidth="1"/>
    <col min="533" max="768" width="9.33203125" style="407"/>
    <col min="769" max="769" width="5.33203125" style="407" customWidth="1"/>
    <col min="770" max="770" width="5.44140625" style="407" customWidth="1"/>
    <col min="771" max="771" width="40.77734375" style="407" customWidth="1"/>
    <col min="772" max="772" width="8.77734375" style="407" customWidth="1"/>
    <col min="773" max="773" width="12.77734375" style="407" customWidth="1"/>
    <col min="774" max="774" width="12.6640625" style="407" customWidth="1"/>
    <col min="775" max="775" width="12.33203125" style="407" customWidth="1"/>
    <col min="776" max="776" width="7.44140625" style="407" customWidth="1"/>
    <col min="777" max="777" width="12.109375" style="407" customWidth="1"/>
    <col min="778" max="778" width="12.6640625" style="407" customWidth="1"/>
    <col min="779" max="779" width="12.33203125" style="407" customWidth="1"/>
    <col min="780" max="780" width="11.33203125" style="407" customWidth="1"/>
    <col min="781" max="781" width="11.109375" style="407" customWidth="1"/>
    <col min="782" max="782" width="9.33203125" style="407"/>
    <col min="783" max="783" width="12" style="407" customWidth="1"/>
    <col min="784" max="784" width="10.6640625" style="407" customWidth="1"/>
    <col min="785" max="785" width="12.44140625" style="407" customWidth="1"/>
    <col min="786" max="786" width="10" style="407" customWidth="1"/>
    <col min="787" max="787" width="10.77734375" style="407" bestFit="1" customWidth="1"/>
    <col min="788" max="788" width="12.109375" style="407" bestFit="1" customWidth="1"/>
    <col min="789" max="1024" width="9.33203125" style="407"/>
    <col min="1025" max="1025" width="5.33203125" style="407" customWidth="1"/>
    <col min="1026" max="1026" width="5.44140625" style="407" customWidth="1"/>
    <col min="1027" max="1027" width="40.77734375" style="407" customWidth="1"/>
    <col min="1028" max="1028" width="8.77734375" style="407" customWidth="1"/>
    <col min="1029" max="1029" width="12.77734375" style="407" customWidth="1"/>
    <col min="1030" max="1030" width="12.6640625" style="407" customWidth="1"/>
    <col min="1031" max="1031" width="12.33203125" style="407" customWidth="1"/>
    <col min="1032" max="1032" width="7.44140625" style="407" customWidth="1"/>
    <col min="1033" max="1033" width="12.109375" style="407" customWidth="1"/>
    <col min="1034" max="1034" width="12.6640625" style="407" customWidth="1"/>
    <col min="1035" max="1035" width="12.33203125" style="407" customWidth="1"/>
    <col min="1036" max="1036" width="11.33203125" style="407" customWidth="1"/>
    <col min="1037" max="1037" width="11.109375" style="407" customWidth="1"/>
    <col min="1038" max="1038" width="9.33203125" style="407"/>
    <col min="1039" max="1039" width="12" style="407" customWidth="1"/>
    <col min="1040" max="1040" width="10.6640625" style="407" customWidth="1"/>
    <col min="1041" max="1041" width="12.44140625" style="407" customWidth="1"/>
    <col min="1042" max="1042" width="10" style="407" customWidth="1"/>
    <col min="1043" max="1043" width="10.77734375" style="407" bestFit="1" customWidth="1"/>
    <col min="1044" max="1044" width="12.109375" style="407" bestFit="1" customWidth="1"/>
    <col min="1045" max="1280" width="9.33203125" style="407"/>
    <col min="1281" max="1281" width="5.33203125" style="407" customWidth="1"/>
    <col min="1282" max="1282" width="5.44140625" style="407" customWidth="1"/>
    <col min="1283" max="1283" width="40.77734375" style="407" customWidth="1"/>
    <col min="1284" max="1284" width="8.77734375" style="407" customWidth="1"/>
    <col min="1285" max="1285" width="12.77734375" style="407" customWidth="1"/>
    <col min="1286" max="1286" width="12.6640625" style="407" customWidth="1"/>
    <col min="1287" max="1287" width="12.33203125" style="407" customWidth="1"/>
    <col min="1288" max="1288" width="7.44140625" style="407" customWidth="1"/>
    <col min="1289" max="1289" width="12.109375" style="407" customWidth="1"/>
    <col min="1290" max="1290" width="12.6640625" style="407" customWidth="1"/>
    <col min="1291" max="1291" width="12.33203125" style="407" customWidth="1"/>
    <col min="1292" max="1292" width="11.33203125" style="407" customWidth="1"/>
    <col min="1293" max="1293" width="11.109375" style="407" customWidth="1"/>
    <col min="1294" max="1294" width="9.33203125" style="407"/>
    <col min="1295" max="1295" width="12" style="407" customWidth="1"/>
    <col min="1296" max="1296" width="10.6640625" style="407" customWidth="1"/>
    <col min="1297" max="1297" width="12.44140625" style="407" customWidth="1"/>
    <col min="1298" max="1298" width="10" style="407" customWidth="1"/>
    <col min="1299" max="1299" width="10.77734375" style="407" bestFit="1" customWidth="1"/>
    <col min="1300" max="1300" width="12.109375" style="407" bestFit="1" customWidth="1"/>
    <col min="1301" max="1536" width="9.33203125" style="407"/>
    <col min="1537" max="1537" width="5.33203125" style="407" customWidth="1"/>
    <col min="1538" max="1538" width="5.44140625" style="407" customWidth="1"/>
    <col min="1539" max="1539" width="40.77734375" style="407" customWidth="1"/>
    <col min="1540" max="1540" width="8.77734375" style="407" customWidth="1"/>
    <col min="1541" max="1541" width="12.77734375" style="407" customWidth="1"/>
    <col min="1542" max="1542" width="12.6640625" style="407" customWidth="1"/>
    <col min="1543" max="1543" width="12.33203125" style="407" customWidth="1"/>
    <col min="1544" max="1544" width="7.44140625" style="407" customWidth="1"/>
    <col min="1545" max="1545" width="12.109375" style="407" customWidth="1"/>
    <col min="1546" max="1546" width="12.6640625" style="407" customWidth="1"/>
    <col min="1547" max="1547" width="12.33203125" style="407" customWidth="1"/>
    <col min="1548" max="1548" width="11.33203125" style="407" customWidth="1"/>
    <col min="1549" max="1549" width="11.109375" style="407" customWidth="1"/>
    <col min="1550" max="1550" width="9.33203125" style="407"/>
    <col min="1551" max="1551" width="12" style="407" customWidth="1"/>
    <col min="1552" max="1552" width="10.6640625" style="407" customWidth="1"/>
    <col min="1553" max="1553" width="12.44140625" style="407" customWidth="1"/>
    <col min="1554" max="1554" width="10" style="407" customWidth="1"/>
    <col min="1555" max="1555" width="10.77734375" style="407" bestFit="1" customWidth="1"/>
    <col min="1556" max="1556" width="12.109375" style="407" bestFit="1" customWidth="1"/>
    <col min="1557" max="1792" width="9.33203125" style="407"/>
    <col min="1793" max="1793" width="5.33203125" style="407" customWidth="1"/>
    <col min="1794" max="1794" width="5.44140625" style="407" customWidth="1"/>
    <col min="1795" max="1795" width="40.77734375" style="407" customWidth="1"/>
    <col min="1796" max="1796" width="8.77734375" style="407" customWidth="1"/>
    <col min="1797" max="1797" width="12.77734375" style="407" customWidth="1"/>
    <col min="1798" max="1798" width="12.6640625" style="407" customWidth="1"/>
    <col min="1799" max="1799" width="12.33203125" style="407" customWidth="1"/>
    <col min="1800" max="1800" width="7.44140625" style="407" customWidth="1"/>
    <col min="1801" max="1801" width="12.109375" style="407" customWidth="1"/>
    <col min="1802" max="1802" width="12.6640625" style="407" customWidth="1"/>
    <col min="1803" max="1803" width="12.33203125" style="407" customWidth="1"/>
    <col min="1804" max="1804" width="11.33203125" style="407" customWidth="1"/>
    <col min="1805" max="1805" width="11.109375" style="407" customWidth="1"/>
    <col min="1806" max="1806" width="9.33203125" style="407"/>
    <col min="1807" max="1807" width="12" style="407" customWidth="1"/>
    <col min="1808" max="1808" width="10.6640625" style="407" customWidth="1"/>
    <col min="1809" max="1809" width="12.44140625" style="407" customWidth="1"/>
    <col min="1810" max="1810" width="10" style="407" customWidth="1"/>
    <col min="1811" max="1811" width="10.77734375" style="407" bestFit="1" customWidth="1"/>
    <col min="1812" max="1812" width="12.109375" style="407" bestFit="1" customWidth="1"/>
    <col min="1813" max="2048" width="9.33203125" style="407"/>
    <col min="2049" max="2049" width="5.33203125" style="407" customWidth="1"/>
    <col min="2050" max="2050" width="5.44140625" style="407" customWidth="1"/>
    <col min="2051" max="2051" width="40.77734375" style="407" customWidth="1"/>
    <col min="2052" max="2052" width="8.77734375" style="407" customWidth="1"/>
    <col min="2053" max="2053" width="12.77734375" style="407" customWidth="1"/>
    <col min="2054" max="2054" width="12.6640625" style="407" customWidth="1"/>
    <col min="2055" max="2055" width="12.33203125" style="407" customWidth="1"/>
    <col min="2056" max="2056" width="7.44140625" style="407" customWidth="1"/>
    <col min="2057" max="2057" width="12.109375" style="407" customWidth="1"/>
    <col min="2058" max="2058" width="12.6640625" style="407" customWidth="1"/>
    <col min="2059" max="2059" width="12.33203125" style="407" customWidth="1"/>
    <col min="2060" max="2060" width="11.33203125" style="407" customWidth="1"/>
    <col min="2061" max="2061" width="11.109375" style="407" customWidth="1"/>
    <col min="2062" max="2062" width="9.33203125" style="407"/>
    <col min="2063" max="2063" width="12" style="407" customWidth="1"/>
    <col min="2064" max="2064" width="10.6640625" style="407" customWidth="1"/>
    <col min="2065" max="2065" width="12.44140625" style="407" customWidth="1"/>
    <col min="2066" max="2066" width="10" style="407" customWidth="1"/>
    <col min="2067" max="2067" width="10.77734375" style="407" bestFit="1" customWidth="1"/>
    <col min="2068" max="2068" width="12.109375" style="407" bestFit="1" customWidth="1"/>
    <col min="2069" max="2304" width="9.33203125" style="407"/>
    <col min="2305" max="2305" width="5.33203125" style="407" customWidth="1"/>
    <col min="2306" max="2306" width="5.44140625" style="407" customWidth="1"/>
    <col min="2307" max="2307" width="40.77734375" style="407" customWidth="1"/>
    <col min="2308" max="2308" width="8.77734375" style="407" customWidth="1"/>
    <col min="2309" max="2309" width="12.77734375" style="407" customWidth="1"/>
    <col min="2310" max="2310" width="12.6640625" style="407" customWidth="1"/>
    <col min="2311" max="2311" width="12.33203125" style="407" customWidth="1"/>
    <col min="2312" max="2312" width="7.44140625" style="407" customWidth="1"/>
    <col min="2313" max="2313" width="12.109375" style="407" customWidth="1"/>
    <col min="2314" max="2314" width="12.6640625" style="407" customWidth="1"/>
    <col min="2315" max="2315" width="12.33203125" style="407" customWidth="1"/>
    <col min="2316" max="2316" width="11.33203125" style="407" customWidth="1"/>
    <col min="2317" max="2317" width="11.109375" style="407" customWidth="1"/>
    <col min="2318" max="2318" width="9.33203125" style="407"/>
    <col min="2319" max="2319" width="12" style="407" customWidth="1"/>
    <col min="2320" max="2320" width="10.6640625" style="407" customWidth="1"/>
    <col min="2321" max="2321" width="12.44140625" style="407" customWidth="1"/>
    <col min="2322" max="2322" width="10" style="407" customWidth="1"/>
    <col min="2323" max="2323" width="10.77734375" style="407" bestFit="1" customWidth="1"/>
    <col min="2324" max="2324" width="12.109375" style="407" bestFit="1" customWidth="1"/>
    <col min="2325" max="2560" width="9.33203125" style="407"/>
    <col min="2561" max="2561" width="5.33203125" style="407" customWidth="1"/>
    <col min="2562" max="2562" width="5.44140625" style="407" customWidth="1"/>
    <col min="2563" max="2563" width="40.77734375" style="407" customWidth="1"/>
    <col min="2564" max="2564" width="8.77734375" style="407" customWidth="1"/>
    <col min="2565" max="2565" width="12.77734375" style="407" customWidth="1"/>
    <col min="2566" max="2566" width="12.6640625" style="407" customWidth="1"/>
    <col min="2567" max="2567" width="12.33203125" style="407" customWidth="1"/>
    <col min="2568" max="2568" width="7.44140625" style="407" customWidth="1"/>
    <col min="2569" max="2569" width="12.109375" style="407" customWidth="1"/>
    <col min="2570" max="2570" width="12.6640625" style="407" customWidth="1"/>
    <col min="2571" max="2571" width="12.33203125" style="407" customWidth="1"/>
    <col min="2572" max="2572" width="11.33203125" style="407" customWidth="1"/>
    <col min="2573" max="2573" width="11.109375" style="407" customWidth="1"/>
    <col min="2574" max="2574" width="9.33203125" style="407"/>
    <col min="2575" max="2575" width="12" style="407" customWidth="1"/>
    <col min="2576" max="2576" width="10.6640625" style="407" customWidth="1"/>
    <col min="2577" max="2577" width="12.44140625" style="407" customWidth="1"/>
    <col min="2578" max="2578" width="10" style="407" customWidth="1"/>
    <col min="2579" max="2579" width="10.77734375" style="407" bestFit="1" customWidth="1"/>
    <col min="2580" max="2580" width="12.109375" style="407" bestFit="1" customWidth="1"/>
    <col min="2581" max="2816" width="9.33203125" style="407"/>
    <col min="2817" max="2817" width="5.33203125" style="407" customWidth="1"/>
    <col min="2818" max="2818" width="5.44140625" style="407" customWidth="1"/>
    <col min="2819" max="2819" width="40.77734375" style="407" customWidth="1"/>
    <col min="2820" max="2820" width="8.77734375" style="407" customWidth="1"/>
    <col min="2821" max="2821" width="12.77734375" style="407" customWidth="1"/>
    <col min="2822" max="2822" width="12.6640625" style="407" customWidth="1"/>
    <col min="2823" max="2823" width="12.33203125" style="407" customWidth="1"/>
    <col min="2824" max="2824" width="7.44140625" style="407" customWidth="1"/>
    <col min="2825" max="2825" width="12.109375" style="407" customWidth="1"/>
    <col min="2826" max="2826" width="12.6640625" style="407" customWidth="1"/>
    <col min="2827" max="2827" width="12.33203125" style="407" customWidth="1"/>
    <col min="2828" max="2828" width="11.33203125" style="407" customWidth="1"/>
    <col min="2829" max="2829" width="11.109375" style="407" customWidth="1"/>
    <col min="2830" max="2830" width="9.33203125" style="407"/>
    <col min="2831" max="2831" width="12" style="407" customWidth="1"/>
    <col min="2832" max="2832" width="10.6640625" style="407" customWidth="1"/>
    <col min="2833" max="2833" width="12.44140625" style="407" customWidth="1"/>
    <col min="2834" max="2834" width="10" style="407" customWidth="1"/>
    <col min="2835" max="2835" width="10.77734375" style="407" bestFit="1" customWidth="1"/>
    <col min="2836" max="2836" width="12.109375" style="407" bestFit="1" customWidth="1"/>
    <col min="2837" max="3072" width="9.33203125" style="407"/>
    <col min="3073" max="3073" width="5.33203125" style="407" customWidth="1"/>
    <col min="3074" max="3074" width="5.44140625" style="407" customWidth="1"/>
    <col min="3075" max="3075" width="40.77734375" style="407" customWidth="1"/>
    <col min="3076" max="3076" width="8.77734375" style="407" customWidth="1"/>
    <col min="3077" max="3077" width="12.77734375" style="407" customWidth="1"/>
    <col min="3078" max="3078" width="12.6640625" style="407" customWidth="1"/>
    <col min="3079" max="3079" width="12.33203125" style="407" customWidth="1"/>
    <col min="3080" max="3080" width="7.44140625" style="407" customWidth="1"/>
    <col min="3081" max="3081" width="12.109375" style="407" customWidth="1"/>
    <col min="3082" max="3082" width="12.6640625" style="407" customWidth="1"/>
    <col min="3083" max="3083" width="12.33203125" style="407" customWidth="1"/>
    <col min="3084" max="3084" width="11.33203125" style="407" customWidth="1"/>
    <col min="3085" max="3085" width="11.109375" style="407" customWidth="1"/>
    <col min="3086" max="3086" width="9.33203125" style="407"/>
    <col min="3087" max="3087" width="12" style="407" customWidth="1"/>
    <col min="3088" max="3088" width="10.6640625" style="407" customWidth="1"/>
    <col min="3089" max="3089" width="12.44140625" style="407" customWidth="1"/>
    <col min="3090" max="3090" width="10" style="407" customWidth="1"/>
    <col min="3091" max="3091" width="10.77734375" style="407" bestFit="1" customWidth="1"/>
    <col min="3092" max="3092" width="12.109375" style="407" bestFit="1" customWidth="1"/>
    <col min="3093" max="3328" width="9.33203125" style="407"/>
    <col min="3329" max="3329" width="5.33203125" style="407" customWidth="1"/>
    <col min="3330" max="3330" width="5.44140625" style="407" customWidth="1"/>
    <col min="3331" max="3331" width="40.77734375" style="407" customWidth="1"/>
    <col min="3332" max="3332" width="8.77734375" style="407" customWidth="1"/>
    <col min="3333" max="3333" width="12.77734375" style="407" customWidth="1"/>
    <col min="3334" max="3334" width="12.6640625" style="407" customWidth="1"/>
    <col min="3335" max="3335" width="12.33203125" style="407" customWidth="1"/>
    <col min="3336" max="3336" width="7.44140625" style="407" customWidth="1"/>
    <col min="3337" max="3337" width="12.109375" style="407" customWidth="1"/>
    <col min="3338" max="3338" width="12.6640625" style="407" customWidth="1"/>
    <col min="3339" max="3339" width="12.33203125" style="407" customWidth="1"/>
    <col min="3340" max="3340" width="11.33203125" style="407" customWidth="1"/>
    <col min="3341" max="3341" width="11.109375" style="407" customWidth="1"/>
    <col min="3342" max="3342" width="9.33203125" style="407"/>
    <col min="3343" max="3343" width="12" style="407" customWidth="1"/>
    <col min="3344" max="3344" width="10.6640625" style="407" customWidth="1"/>
    <col min="3345" max="3345" width="12.44140625" style="407" customWidth="1"/>
    <col min="3346" max="3346" width="10" style="407" customWidth="1"/>
    <col min="3347" max="3347" width="10.77734375" style="407" bestFit="1" customWidth="1"/>
    <col min="3348" max="3348" width="12.109375" style="407" bestFit="1" customWidth="1"/>
    <col min="3349" max="3584" width="9.33203125" style="407"/>
    <col min="3585" max="3585" width="5.33203125" style="407" customWidth="1"/>
    <col min="3586" max="3586" width="5.44140625" style="407" customWidth="1"/>
    <col min="3587" max="3587" width="40.77734375" style="407" customWidth="1"/>
    <col min="3588" max="3588" width="8.77734375" style="407" customWidth="1"/>
    <col min="3589" max="3589" width="12.77734375" style="407" customWidth="1"/>
    <col min="3590" max="3590" width="12.6640625" style="407" customWidth="1"/>
    <col min="3591" max="3591" width="12.33203125" style="407" customWidth="1"/>
    <col min="3592" max="3592" width="7.44140625" style="407" customWidth="1"/>
    <col min="3593" max="3593" width="12.109375" style="407" customWidth="1"/>
    <col min="3594" max="3594" width="12.6640625" style="407" customWidth="1"/>
    <col min="3595" max="3595" width="12.33203125" style="407" customWidth="1"/>
    <col min="3596" max="3596" width="11.33203125" style="407" customWidth="1"/>
    <col min="3597" max="3597" width="11.109375" style="407" customWidth="1"/>
    <col min="3598" max="3598" width="9.33203125" style="407"/>
    <col min="3599" max="3599" width="12" style="407" customWidth="1"/>
    <col min="3600" max="3600" width="10.6640625" style="407" customWidth="1"/>
    <col min="3601" max="3601" width="12.44140625" style="407" customWidth="1"/>
    <col min="3602" max="3602" width="10" style="407" customWidth="1"/>
    <col min="3603" max="3603" width="10.77734375" style="407" bestFit="1" customWidth="1"/>
    <col min="3604" max="3604" width="12.109375" style="407" bestFit="1" customWidth="1"/>
    <col min="3605" max="3840" width="9.33203125" style="407"/>
    <col min="3841" max="3841" width="5.33203125" style="407" customWidth="1"/>
    <col min="3842" max="3842" width="5.44140625" style="407" customWidth="1"/>
    <col min="3843" max="3843" width="40.77734375" style="407" customWidth="1"/>
    <col min="3844" max="3844" width="8.77734375" style="407" customWidth="1"/>
    <col min="3845" max="3845" width="12.77734375" style="407" customWidth="1"/>
    <col min="3846" max="3846" width="12.6640625" style="407" customWidth="1"/>
    <col min="3847" max="3847" width="12.33203125" style="407" customWidth="1"/>
    <col min="3848" max="3848" width="7.44140625" style="407" customWidth="1"/>
    <col min="3849" max="3849" width="12.109375" style="407" customWidth="1"/>
    <col min="3850" max="3850" width="12.6640625" style="407" customWidth="1"/>
    <col min="3851" max="3851" width="12.33203125" style="407" customWidth="1"/>
    <col min="3852" max="3852" width="11.33203125" style="407" customWidth="1"/>
    <col min="3853" max="3853" width="11.109375" style="407" customWidth="1"/>
    <col min="3854" max="3854" width="9.33203125" style="407"/>
    <col min="3855" max="3855" width="12" style="407" customWidth="1"/>
    <col min="3856" max="3856" width="10.6640625" style="407" customWidth="1"/>
    <col min="3857" max="3857" width="12.44140625" style="407" customWidth="1"/>
    <col min="3858" max="3858" width="10" style="407" customWidth="1"/>
    <col min="3859" max="3859" width="10.77734375" style="407" bestFit="1" customWidth="1"/>
    <col min="3860" max="3860" width="12.109375" style="407" bestFit="1" customWidth="1"/>
    <col min="3861" max="4096" width="9.33203125" style="407"/>
    <col min="4097" max="4097" width="5.33203125" style="407" customWidth="1"/>
    <col min="4098" max="4098" width="5.44140625" style="407" customWidth="1"/>
    <col min="4099" max="4099" width="40.77734375" style="407" customWidth="1"/>
    <col min="4100" max="4100" width="8.77734375" style="407" customWidth="1"/>
    <col min="4101" max="4101" width="12.77734375" style="407" customWidth="1"/>
    <col min="4102" max="4102" width="12.6640625" style="407" customWidth="1"/>
    <col min="4103" max="4103" width="12.33203125" style="407" customWidth="1"/>
    <col min="4104" max="4104" width="7.44140625" style="407" customWidth="1"/>
    <col min="4105" max="4105" width="12.109375" style="407" customWidth="1"/>
    <col min="4106" max="4106" width="12.6640625" style="407" customWidth="1"/>
    <col min="4107" max="4107" width="12.33203125" style="407" customWidth="1"/>
    <col min="4108" max="4108" width="11.33203125" style="407" customWidth="1"/>
    <col min="4109" max="4109" width="11.109375" style="407" customWidth="1"/>
    <col min="4110" max="4110" width="9.33203125" style="407"/>
    <col min="4111" max="4111" width="12" style="407" customWidth="1"/>
    <col min="4112" max="4112" width="10.6640625" style="407" customWidth="1"/>
    <col min="4113" max="4113" width="12.44140625" style="407" customWidth="1"/>
    <col min="4114" max="4114" width="10" style="407" customWidth="1"/>
    <col min="4115" max="4115" width="10.77734375" style="407" bestFit="1" customWidth="1"/>
    <col min="4116" max="4116" width="12.109375" style="407" bestFit="1" customWidth="1"/>
    <col min="4117" max="4352" width="9.33203125" style="407"/>
    <col min="4353" max="4353" width="5.33203125" style="407" customWidth="1"/>
    <col min="4354" max="4354" width="5.44140625" style="407" customWidth="1"/>
    <col min="4355" max="4355" width="40.77734375" style="407" customWidth="1"/>
    <col min="4356" max="4356" width="8.77734375" style="407" customWidth="1"/>
    <col min="4357" max="4357" width="12.77734375" style="407" customWidth="1"/>
    <col min="4358" max="4358" width="12.6640625" style="407" customWidth="1"/>
    <col min="4359" max="4359" width="12.33203125" style="407" customWidth="1"/>
    <col min="4360" max="4360" width="7.44140625" style="407" customWidth="1"/>
    <col min="4361" max="4361" width="12.109375" style="407" customWidth="1"/>
    <col min="4362" max="4362" width="12.6640625" style="407" customWidth="1"/>
    <col min="4363" max="4363" width="12.33203125" style="407" customWidth="1"/>
    <col min="4364" max="4364" width="11.33203125" style="407" customWidth="1"/>
    <col min="4365" max="4365" width="11.109375" style="407" customWidth="1"/>
    <col min="4366" max="4366" width="9.33203125" style="407"/>
    <col min="4367" max="4367" width="12" style="407" customWidth="1"/>
    <col min="4368" max="4368" width="10.6640625" style="407" customWidth="1"/>
    <col min="4369" max="4369" width="12.44140625" style="407" customWidth="1"/>
    <col min="4370" max="4370" width="10" style="407" customWidth="1"/>
    <col min="4371" max="4371" width="10.77734375" style="407" bestFit="1" customWidth="1"/>
    <col min="4372" max="4372" width="12.109375" style="407" bestFit="1" customWidth="1"/>
    <col min="4373" max="4608" width="9.33203125" style="407"/>
    <col min="4609" max="4609" width="5.33203125" style="407" customWidth="1"/>
    <col min="4610" max="4610" width="5.44140625" style="407" customWidth="1"/>
    <col min="4611" max="4611" width="40.77734375" style="407" customWidth="1"/>
    <col min="4612" max="4612" width="8.77734375" style="407" customWidth="1"/>
    <col min="4613" max="4613" width="12.77734375" style="407" customWidth="1"/>
    <col min="4614" max="4614" width="12.6640625" style="407" customWidth="1"/>
    <col min="4615" max="4615" width="12.33203125" style="407" customWidth="1"/>
    <col min="4616" max="4616" width="7.44140625" style="407" customWidth="1"/>
    <col min="4617" max="4617" width="12.109375" style="407" customWidth="1"/>
    <col min="4618" max="4618" width="12.6640625" style="407" customWidth="1"/>
    <col min="4619" max="4619" width="12.33203125" style="407" customWidth="1"/>
    <col min="4620" max="4620" width="11.33203125" style="407" customWidth="1"/>
    <col min="4621" max="4621" width="11.109375" style="407" customWidth="1"/>
    <col min="4622" max="4622" width="9.33203125" style="407"/>
    <col min="4623" max="4623" width="12" style="407" customWidth="1"/>
    <col min="4624" max="4624" width="10.6640625" style="407" customWidth="1"/>
    <col min="4625" max="4625" width="12.44140625" style="407" customWidth="1"/>
    <col min="4626" max="4626" width="10" style="407" customWidth="1"/>
    <col min="4627" max="4627" width="10.77734375" style="407" bestFit="1" customWidth="1"/>
    <col min="4628" max="4628" width="12.109375" style="407" bestFit="1" customWidth="1"/>
    <col min="4629" max="4864" width="9.33203125" style="407"/>
    <col min="4865" max="4865" width="5.33203125" style="407" customWidth="1"/>
    <col min="4866" max="4866" width="5.44140625" style="407" customWidth="1"/>
    <col min="4867" max="4867" width="40.77734375" style="407" customWidth="1"/>
    <col min="4868" max="4868" width="8.77734375" style="407" customWidth="1"/>
    <col min="4869" max="4869" width="12.77734375" style="407" customWidth="1"/>
    <col min="4870" max="4870" width="12.6640625" style="407" customWidth="1"/>
    <col min="4871" max="4871" width="12.33203125" style="407" customWidth="1"/>
    <col min="4872" max="4872" width="7.44140625" style="407" customWidth="1"/>
    <col min="4873" max="4873" width="12.109375" style="407" customWidth="1"/>
    <col min="4874" max="4874" width="12.6640625" style="407" customWidth="1"/>
    <col min="4875" max="4875" width="12.33203125" style="407" customWidth="1"/>
    <col min="4876" max="4876" width="11.33203125" style="407" customWidth="1"/>
    <col min="4877" max="4877" width="11.109375" style="407" customWidth="1"/>
    <col min="4878" max="4878" width="9.33203125" style="407"/>
    <col min="4879" max="4879" width="12" style="407" customWidth="1"/>
    <col min="4880" max="4880" width="10.6640625" style="407" customWidth="1"/>
    <col min="4881" max="4881" width="12.44140625" style="407" customWidth="1"/>
    <col min="4882" max="4882" width="10" style="407" customWidth="1"/>
    <col min="4883" max="4883" width="10.77734375" style="407" bestFit="1" customWidth="1"/>
    <col min="4884" max="4884" width="12.109375" style="407" bestFit="1" customWidth="1"/>
    <col min="4885" max="5120" width="9.33203125" style="407"/>
    <col min="5121" max="5121" width="5.33203125" style="407" customWidth="1"/>
    <col min="5122" max="5122" width="5.44140625" style="407" customWidth="1"/>
    <col min="5123" max="5123" width="40.77734375" style="407" customWidth="1"/>
    <col min="5124" max="5124" width="8.77734375" style="407" customWidth="1"/>
    <col min="5125" max="5125" width="12.77734375" style="407" customWidth="1"/>
    <col min="5126" max="5126" width="12.6640625" style="407" customWidth="1"/>
    <col min="5127" max="5127" width="12.33203125" style="407" customWidth="1"/>
    <col min="5128" max="5128" width="7.44140625" style="407" customWidth="1"/>
    <col min="5129" max="5129" width="12.109375" style="407" customWidth="1"/>
    <col min="5130" max="5130" width="12.6640625" style="407" customWidth="1"/>
    <col min="5131" max="5131" width="12.33203125" style="407" customWidth="1"/>
    <col min="5132" max="5132" width="11.33203125" style="407" customWidth="1"/>
    <col min="5133" max="5133" width="11.109375" style="407" customWidth="1"/>
    <col min="5134" max="5134" width="9.33203125" style="407"/>
    <col min="5135" max="5135" width="12" style="407" customWidth="1"/>
    <col min="5136" max="5136" width="10.6640625" style="407" customWidth="1"/>
    <col min="5137" max="5137" width="12.44140625" style="407" customWidth="1"/>
    <col min="5138" max="5138" width="10" style="407" customWidth="1"/>
    <col min="5139" max="5139" width="10.77734375" style="407" bestFit="1" customWidth="1"/>
    <col min="5140" max="5140" width="12.109375" style="407" bestFit="1" customWidth="1"/>
    <col min="5141" max="5376" width="9.33203125" style="407"/>
    <col min="5377" max="5377" width="5.33203125" style="407" customWidth="1"/>
    <col min="5378" max="5378" width="5.44140625" style="407" customWidth="1"/>
    <col min="5379" max="5379" width="40.77734375" style="407" customWidth="1"/>
    <col min="5380" max="5380" width="8.77734375" style="407" customWidth="1"/>
    <col min="5381" max="5381" width="12.77734375" style="407" customWidth="1"/>
    <col min="5382" max="5382" width="12.6640625" style="407" customWidth="1"/>
    <col min="5383" max="5383" width="12.33203125" style="407" customWidth="1"/>
    <col min="5384" max="5384" width="7.44140625" style="407" customWidth="1"/>
    <col min="5385" max="5385" width="12.109375" style="407" customWidth="1"/>
    <col min="5386" max="5386" width="12.6640625" style="407" customWidth="1"/>
    <col min="5387" max="5387" width="12.33203125" style="407" customWidth="1"/>
    <col min="5388" max="5388" width="11.33203125" style="407" customWidth="1"/>
    <col min="5389" max="5389" width="11.109375" style="407" customWidth="1"/>
    <col min="5390" max="5390" width="9.33203125" style="407"/>
    <col min="5391" max="5391" width="12" style="407" customWidth="1"/>
    <col min="5392" max="5392" width="10.6640625" style="407" customWidth="1"/>
    <col min="5393" max="5393" width="12.44140625" style="407" customWidth="1"/>
    <col min="5394" max="5394" width="10" style="407" customWidth="1"/>
    <col min="5395" max="5395" width="10.77734375" style="407" bestFit="1" customWidth="1"/>
    <col min="5396" max="5396" width="12.109375" style="407" bestFit="1" customWidth="1"/>
    <col min="5397" max="5632" width="9.33203125" style="407"/>
    <col min="5633" max="5633" width="5.33203125" style="407" customWidth="1"/>
    <col min="5634" max="5634" width="5.44140625" style="407" customWidth="1"/>
    <col min="5635" max="5635" width="40.77734375" style="407" customWidth="1"/>
    <col min="5636" max="5636" width="8.77734375" style="407" customWidth="1"/>
    <col min="5637" max="5637" width="12.77734375" style="407" customWidth="1"/>
    <col min="5638" max="5638" width="12.6640625" style="407" customWidth="1"/>
    <col min="5639" max="5639" width="12.33203125" style="407" customWidth="1"/>
    <col min="5640" max="5640" width="7.44140625" style="407" customWidth="1"/>
    <col min="5641" max="5641" width="12.109375" style="407" customWidth="1"/>
    <col min="5642" max="5642" width="12.6640625" style="407" customWidth="1"/>
    <col min="5643" max="5643" width="12.33203125" style="407" customWidth="1"/>
    <col min="5644" max="5644" width="11.33203125" style="407" customWidth="1"/>
    <col min="5645" max="5645" width="11.109375" style="407" customWidth="1"/>
    <col min="5646" max="5646" width="9.33203125" style="407"/>
    <col min="5647" max="5647" width="12" style="407" customWidth="1"/>
    <col min="5648" max="5648" width="10.6640625" style="407" customWidth="1"/>
    <col min="5649" max="5649" width="12.44140625" style="407" customWidth="1"/>
    <col min="5650" max="5650" width="10" style="407" customWidth="1"/>
    <col min="5651" max="5651" width="10.77734375" style="407" bestFit="1" customWidth="1"/>
    <col min="5652" max="5652" width="12.109375" style="407" bestFit="1" customWidth="1"/>
    <col min="5653" max="5888" width="9.33203125" style="407"/>
    <col min="5889" max="5889" width="5.33203125" style="407" customWidth="1"/>
    <col min="5890" max="5890" width="5.44140625" style="407" customWidth="1"/>
    <col min="5891" max="5891" width="40.77734375" style="407" customWidth="1"/>
    <col min="5892" max="5892" width="8.77734375" style="407" customWidth="1"/>
    <col min="5893" max="5893" width="12.77734375" style="407" customWidth="1"/>
    <col min="5894" max="5894" width="12.6640625" style="407" customWidth="1"/>
    <col min="5895" max="5895" width="12.33203125" style="407" customWidth="1"/>
    <col min="5896" max="5896" width="7.44140625" style="407" customWidth="1"/>
    <col min="5897" max="5897" width="12.109375" style="407" customWidth="1"/>
    <col min="5898" max="5898" width="12.6640625" style="407" customWidth="1"/>
    <col min="5899" max="5899" width="12.33203125" style="407" customWidth="1"/>
    <col min="5900" max="5900" width="11.33203125" style="407" customWidth="1"/>
    <col min="5901" max="5901" width="11.109375" style="407" customWidth="1"/>
    <col min="5902" max="5902" width="9.33203125" style="407"/>
    <col min="5903" max="5903" width="12" style="407" customWidth="1"/>
    <col min="5904" max="5904" width="10.6640625" style="407" customWidth="1"/>
    <col min="5905" max="5905" width="12.44140625" style="407" customWidth="1"/>
    <col min="5906" max="5906" width="10" style="407" customWidth="1"/>
    <col min="5907" max="5907" width="10.77734375" style="407" bestFit="1" customWidth="1"/>
    <col min="5908" max="5908" width="12.109375" style="407" bestFit="1" customWidth="1"/>
    <col min="5909" max="6144" width="9.33203125" style="407"/>
    <col min="6145" max="6145" width="5.33203125" style="407" customWidth="1"/>
    <col min="6146" max="6146" width="5.44140625" style="407" customWidth="1"/>
    <col min="6147" max="6147" width="40.77734375" style="407" customWidth="1"/>
    <col min="6148" max="6148" width="8.77734375" style="407" customWidth="1"/>
    <col min="6149" max="6149" width="12.77734375" style="407" customWidth="1"/>
    <col min="6150" max="6150" width="12.6640625" style="407" customWidth="1"/>
    <col min="6151" max="6151" width="12.33203125" style="407" customWidth="1"/>
    <col min="6152" max="6152" width="7.44140625" style="407" customWidth="1"/>
    <col min="6153" max="6153" width="12.109375" style="407" customWidth="1"/>
    <col min="6154" max="6154" width="12.6640625" style="407" customWidth="1"/>
    <col min="6155" max="6155" width="12.33203125" style="407" customWidth="1"/>
    <col min="6156" max="6156" width="11.33203125" style="407" customWidth="1"/>
    <col min="6157" max="6157" width="11.109375" style="407" customWidth="1"/>
    <col min="6158" max="6158" width="9.33203125" style="407"/>
    <col min="6159" max="6159" width="12" style="407" customWidth="1"/>
    <col min="6160" max="6160" width="10.6640625" style="407" customWidth="1"/>
    <col min="6161" max="6161" width="12.44140625" style="407" customWidth="1"/>
    <col min="6162" max="6162" width="10" style="407" customWidth="1"/>
    <col min="6163" max="6163" width="10.77734375" style="407" bestFit="1" customWidth="1"/>
    <col min="6164" max="6164" width="12.109375" style="407" bestFit="1" customWidth="1"/>
    <col min="6165" max="6400" width="9.33203125" style="407"/>
    <col min="6401" max="6401" width="5.33203125" style="407" customWidth="1"/>
    <col min="6402" max="6402" width="5.44140625" style="407" customWidth="1"/>
    <col min="6403" max="6403" width="40.77734375" style="407" customWidth="1"/>
    <col min="6404" max="6404" width="8.77734375" style="407" customWidth="1"/>
    <col min="6405" max="6405" width="12.77734375" style="407" customWidth="1"/>
    <col min="6406" max="6406" width="12.6640625" style="407" customWidth="1"/>
    <col min="6407" max="6407" width="12.33203125" style="407" customWidth="1"/>
    <col min="6408" max="6408" width="7.44140625" style="407" customWidth="1"/>
    <col min="6409" max="6409" width="12.109375" style="407" customWidth="1"/>
    <col min="6410" max="6410" width="12.6640625" style="407" customWidth="1"/>
    <col min="6411" max="6411" width="12.33203125" style="407" customWidth="1"/>
    <col min="6412" max="6412" width="11.33203125" style="407" customWidth="1"/>
    <col min="6413" max="6413" width="11.109375" style="407" customWidth="1"/>
    <col min="6414" max="6414" width="9.33203125" style="407"/>
    <col min="6415" max="6415" width="12" style="407" customWidth="1"/>
    <col min="6416" max="6416" width="10.6640625" style="407" customWidth="1"/>
    <col min="6417" max="6417" width="12.44140625" style="407" customWidth="1"/>
    <col min="6418" max="6418" width="10" style="407" customWidth="1"/>
    <col min="6419" max="6419" width="10.77734375" style="407" bestFit="1" customWidth="1"/>
    <col min="6420" max="6420" width="12.109375" style="407" bestFit="1" customWidth="1"/>
    <col min="6421" max="6656" width="9.33203125" style="407"/>
    <col min="6657" max="6657" width="5.33203125" style="407" customWidth="1"/>
    <col min="6658" max="6658" width="5.44140625" style="407" customWidth="1"/>
    <col min="6659" max="6659" width="40.77734375" style="407" customWidth="1"/>
    <col min="6660" max="6660" width="8.77734375" style="407" customWidth="1"/>
    <col min="6661" max="6661" width="12.77734375" style="407" customWidth="1"/>
    <col min="6662" max="6662" width="12.6640625" style="407" customWidth="1"/>
    <col min="6663" max="6663" width="12.33203125" style="407" customWidth="1"/>
    <col min="6664" max="6664" width="7.44140625" style="407" customWidth="1"/>
    <col min="6665" max="6665" width="12.109375" style="407" customWidth="1"/>
    <col min="6666" max="6666" width="12.6640625" style="407" customWidth="1"/>
    <col min="6667" max="6667" width="12.33203125" style="407" customWidth="1"/>
    <col min="6668" max="6668" width="11.33203125" style="407" customWidth="1"/>
    <col min="6669" max="6669" width="11.109375" style="407" customWidth="1"/>
    <col min="6670" max="6670" width="9.33203125" style="407"/>
    <col min="6671" max="6671" width="12" style="407" customWidth="1"/>
    <col min="6672" max="6672" width="10.6640625" style="407" customWidth="1"/>
    <col min="6673" max="6673" width="12.44140625" style="407" customWidth="1"/>
    <col min="6674" max="6674" width="10" style="407" customWidth="1"/>
    <col min="6675" max="6675" width="10.77734375" style="407" bestFit="1" customWidth="1"/>
    <col min="6676" max="6676" width="12.109375" style="407" bestFit="1" customWidth="1"/>
    <col min="6677" max="6912" width="9.33203125" style="407"/>
    <col min="6913" max="6913" width="5.33203125" style="407" customWidth="1"/>
    <col min="6914" max="6914" width="5.44140625" style="407" customWidth="1"/>
    <col min="6915" max="6915" width="40.77734375" style="407" customWidth="1"/>
    <col min="6916" max="6916" width="8.77734375" style="407" customWidth="1"/>
    <col min="6917" max="6917" width="12.77734375" style="407" customWidth="1"/>
    <col min="6918" max="6918" width="12.6640625" style="407" customWidth="1"/>
    <col min="6919" max="6919" width="12.33203125" style="407" customWidth="1"/>
    <col min="6920" max="6920" width="7.44140625" style="407" customWidth="1"/>
    <col min="6921" max="6921" width="12.109375" style="407" customWidth="1"/>
    <col min="6922" max="6922" width="12.6640625" style="407" customWidth="1"/>
    <col min="6923" max="6923" width="12.33203125" style="407" customWidth="1"/>
    <col min="6924" max="6924" width="11.33203125" style="407" customWidth="1"/>
    <col min="6925" max="6925" width="11.109375" style="407" customWidth="1"/>
    <col min="6926" max="6926" width="9.33203125" style="407"/>
    <col min="6927" max="6927" width="12" style="407" customWidth="1"/>
    <col min="6928" max="6928" width="10.6640625" style="407" customWidth="1"/>
    <col min="6929" max="6929" width="12.44140625" style="407" customWidth="1"/>
    <col min="6930" max="6930" width="10" style="407" customWidth="1"/>
    <col min="6931" max="6931" width="10.77734375" style="407" bestFit="1" customWidth="1"/>
    <col min="6932" max="6932" width="12.109375" style="407" bestFit="1" customWidth="1"/>
    <col min="6933" max="7168" width="9.33203125" style="407"/>
    <col min="7169" max="7169" width="5.33203125" style="407" customWidth="1"/>
    <col min="7170" max="7170" width="5.44140625" style="407" customWidth="1"/>
    <col min="7171" max="7171" width="40.77734375" style="407" customWidth="1"/>
    <col min="7172" max="7172" width="8.77734375" style="407" customWidth="1"/>
    <col min="7173" max="7173" width="12.77734375" style="407" customWidth="1"/>
    <col min="7174" max="7174" width="12.6640625" style="407" customWidth="1"/>
    <col min="7175" max="7175" width="12.33203125" style="407" customWidth="1"/>
    <col min="7176" max="7176" width="7.44140625" style="407" customWidth="1"/>
    <col min="7177" max="7177" width="12.109375" style="407" customWidth="1"/>
    <col min="7178" max="7178" width="12.6640625" style="407" customWidth="1"/>
    <col min="7179" max="7179" width="12.33203125" style="407" customWidth="1"/>
    <col min="7180" max="7180" width="11.33203125" style="407" customWidth="1"/>
    <col min="7181" max="7181" width="11.109375" style="407" customWidth="1"/>
    <col min="7182" max="7182" width="9.33203125" style="407"/>
    <col min="7183" max="7183" width="12" style="407" customWidth="1"/>
    <col min="7184" max="7184" width="10.6640625" style="407" customWidth="1"/>
    <col min="7185" max="7185" width="12.44140625" style="407" customWidth="1"/>
    <col min="7186" max="7186" width="10" style="407" customWidth="1"/>
    <col min="7187" max="7187" width="10.77734375" style="407" bestFit="1" customWidth="1"/>
    <col min="7188" max="7188" width="12.109375" style="407" bestFit="1" customWidth="1"/>
    <col min="7189" max="7424" width="9.33203125" style="407"/>
    <col min="7425" max="7425" width="5.33203125" style="407" customWidth="1"/>
    <col min="7426" max="7426" width="5.44140625" style="407" customWidth="1"/>
    <col min="7427" max="7427" width="40.77734375" style="407" customWidth="1"/>
    <col min="7428" max="7428" width="8.77734375" style="407" customWidth="1"/>
    <col min="7429" max="7429" width="12.77734375" style="407" customWidth="1"/>
    <col min="7430" max="7430" width="12.6640625" style="407" customWidth="1"/>
    <col min="7431" max="7431" width="12.33203125" style="407" customWidth="1"/>
    <col min="7432" max="7432" width="7.44140625" style="407" customWidth="1"/>
    <col min="7433" max="7433" width="12.109375" style="407" customWidth="1"/>
    <col min="7434" max="7434" width="12.6640625" style="407" customWidth="1"/>
    <col min="7435" max="7435" width="12.33203125" style="407" customWidth="1"/>
    <col min="7436" max="7436" width="11.33203125" style="407" customWidth="1"/>
    <col min="7437" max="7437" width="11.109375" style="407" customWidth="1"/>
    <col min="7438" max="7438" width="9.33203125" style="407"/>
    <col min="7439" max="7439" width="12" style="407" customWidth="1"/>
    <col min="7440" max="7440" width="10.6640625" style="407" customWidth="1"/>
    <col min="7441" max="7441" width="12.44140625" style="407" customWidth="1"/>
    <col min="7442" max="7442" width="10" style="407" customWidth="1"/>
    <col min="7443" max="7443" width="10.77734375" style="407" bestFit="1" customWidth="1"/>
    <col min="7444" max="7444" width="12.109375" style="407" bestFit="1" customWidth="1"/>
    <col min="7445" max="7680" width="9.33203125" style="407"/>
    <col min="7681" max="7681" width="5.33203125" style="407" customWidth="1"/>
    <col min="7682" max="7682" width="5.44140625" style="407" customWidth="1"/>
    <col min="7683" max="7683" width="40.77734375" style="407" customWidth="1"/>
    <col min="7684" max="7684" width="8.77734375" style="407" customWidth="1"/>
    <col min="7685" max="7685" width="12.77734375" style="407" customWidth="1"/>
    <col min="7686" max="7686" width="12.6640625" style="407" customWidth="1"/>
    <col min="7687" max="7687" width="12.33203125" style="407" customWidth="1"/>
    <col min="7688" max="7688" width="7.44140625" style="407" customWidth="1"/>
    <col min="7689" max="7689" width="12.109375" style="407" customWidth="1"/>
    <col min="7690" max="7690" width="12.6640625" style="407" customWidth="1"/>
    <col min="7691" max="7691" width="12.33203125" style="407" customWidth="1"/>
    <col min="7692" max="7692" width="11.33203125" style="407" customWidth="1"/>
    <col min="7693" max="7693" width="11.109375" style="407" customWidth="1"/>
    <col min="7694" max="7694" width="9.33203125" style="407"/>
    <col min="7695" max="7695" width="12" style="407" customWidth="1"/>
    <col min="7696" max="7696" width="10.6640625" style="407" customWidth="1"/>
    <col min="7697" max="7697" width="12.44140625" style="407" customWidth="1"/>
    <col min="7698" max="7698" width="10" style="407" customWidth="1"/>
    <col min="7699" max="7699" width="10.77734375" style="407" bestFit="1" customWidth="1"/>
    <col min="7700" max="7700" width="12.109375" style="407" bestFit="1" customWidth="1"/>
    <col min="7701" max="7936" width="9.33203125" style="407"/>
    <col min="7937" max="7937" width="5.33203125" style="407" customWidth="1"/>
    <col min="7938" max="7938" width="5.44140625" style="407" customWidth="1"/>
    <col min="7939" max="7939" width="40.77734375" style="407" customWidth="1"/>
    <col min="7940" max="7940" width="8.77734375" style="407" customWidth="1"/>
    <col min="7941" max="7941" width="12.77734375" style="407" customWidth="1"/>
    <col min="7942" max="7942" width="12.6640625" style="407" customWidth="1"/>
    <col min="7943" max="7943" width="12.33203125" style="407" customWidth="1"/>
    <col min="7944" max="7944" width="7.44140625" style="407" customWidth="1"/>
    <col min="7945" max="7945" width="12.109375" style="407" customWidth="1"/>
    <col min="7946" max="7946" width="12.6640625" style="407" customWidth="1"/>
    <col min="7947" max="7947" width="12.33203125" style="407" customWidth="1"/>
    <col min="7948" max="7948" width="11.33203125" style="407" customWidth="1"/>
    <col min="7949" max="7949" width="11.109375" style="407" customWidth="1"/>
    <col min="7950" max="7950" width="9.33203125" style="407"/>
    <col min="7951" max="7951" width="12" style="407" customWidth="1"/>
    <col min="7952" max="7952" width="10.6640625" style="407" customWidth="1"/>
    <col min="7953" max="7953" width="12.44140625" style="407" customWidth="1"/>
    <col min="7954" max="7954" width="10" style="407" customWidth="1"/>
    <col min="7955" max="7955" width="10.77734375" style="407" bestFit="1" customWidth="1"/>
    <col min="7956" max="7956" width="12.109375" style="407" bestFit="1" customWidth="1"/>
    <col min="7957" max="8192" width="9.33203125" style="407"/>
    <col min="8193" max="8193" width="5.33203125" style="407" customWidth="1"/>
    <col min="8194" max="8194" width="5.44140625" style="407" customWidth="1"/>
    <col min="8195" max="8195" width="40.77734375" style="407" customWidth="1"/>
    <col min="8196" max="8196" width="8.77734375" style="407" customWidth="1"/>
    <col min="8197" max="8197" width="12.77734375" style="407" customWidth="1"/>
    <col min="8198" max="8198" width="12.6640625" style="407" customWidth="1"/>
    <col min="8199" max="8199" width="12.33203125" style="407" customWidth="1"/>
    <col min="8200" max="8200" width="7.44140625" style="407" customWidth="1"/>
    <col min="8201" max="8201" width="12.109375" style="407" customWidth="1"/>
    <col min="8202" max="8202" width="12.6640625" style="407" customWidth="1"/>
    <col min="8203" max="8203" width="12.33203125" style="407" customWidth="1"/>
    <col min="8204" max="8204" width="11.33203125" style="407" customWidth="1"/>
    <col min="8205" max="8205" width="11.109375" style="407" customWidth="1"/>
    <col min="8206" max="8206" width="9.33203125" style="407"/>
    <col min="8207" max="8207" width="12" style="407" customWidth="1"/>
    <col min="8208" max="8208" width="10.6640625" style="407" customWidth="1"/>
    <col min="8209" max="8209" width="12.44140625" style="407" customWidth="1"/>
    <col min="8210" max="8210" width="10" style="407" customWidth="1"/>
    <col min="8211" max="8211" width="10.77734375" style="407" bestFit="1" customWidth="1"/>
    <col min="8212" max="8212" width="12.109375" style="407" bestFit="1" customWidth="1"/>
    <col min="8213" max="8448" width="9.33203125" style="407"/>
    <col min="8449" max="8449" width="5.33203125" style="407" customWidth="1"/>
    <col min="8450" max="8450" width="5.44140625" style="407" customWidth="1"/>
    <col min="8451" max="8451" width="40.77734375" style="407" customWidth="1"/>
    <col min="8452" max="8452" width="8.77734375" style="407" customWidth="1"/>
    <col min="8453" max="8453" width="12.77734375" style="407" customWidth="1"/>
    <col min="8454" max="8454" width="12.6640625" style="407" customWidth="1"/>
    <col min="8455" max="8455" width="12.33203125" style="407" customWidth="1"/>
    <col min="8456" max="8456" width="7.44140625" style="407" customWidth="1"/>
    <col min="8457" max="8457" width="12.109375" style="407" customWidth="1"/>
    <col min="8458" max="8458" width="12.6640625" style="407" customWidth="1"/>
    <col min="8459" max="8459" width="12.33203125" style="407" customWidth="1"/>
    <col min="8460" max="8460" width="11.33203125" style="407" customWidth="1"/>
    <col min="8461" max="8461" width="11.109375" style="407" customWidth="1"/>
    <col min="8462" max="8462" width="9.33203125" style="407"/>
    <col min="8463" max="8463" width="12" style="407" customWidth="1"/>
    <col min="8464" max="8464" width="10.6640625" style="407" customWidth="1"/>
    <col min="8465" max="8465" width="12.44140625" style="407" customWidth="1"/>
    <col min="8466" max="8466" width="10" style="407" customWidth="1"/>
    <col min="8467" max="8467" width="10.77734375" style="407" bestFit="1" customWidth="1"/>
    <col min="8468" max="8468" width="12.109375" style="407" bestFit="1" customWidth="1"/>
    <col min="8469" max="8704" width="9.33203125" style="407"/>
    <col min="8705" max="8705" width="5.33203125" style="407" customWidth="1"/>
    <col min="8706" max="8706" width="5.44140625" style="407" customWidth="1"/>
    <col min="8707" max="8707" width="40.77734375" style="407" customWidth="1"/>
    <col min="8708" max="8708" width="8.77734375" style="407" customWidth="1"/>
    <col min="8709" max="8709" width="12.77734375" style="407" customWidth="1"/>
    <col min="8710" max="8710" width="12.6640625" style="407" customWidth="1"/>
    <col min="8711" max="8711" width="12.33203125" style="407" customWidth="1"/>
    <col min="8712" max="8712" width="7.44140625" style="407" customWidth="1"/>
    <col min="8713" max="8713" width="12.109375" style="407" customWidth="1"/>
    <col min="8714" max="8714" width="12.6640625" style="407" customWidth="1"/>
    <col min="8715" max="8715" width="12.33203125" style="407" customWidth="1"/>
    <col min="8716" max="8716" width="11.33203125" style="407" customWidth="1"/>
    <col min="8717" max="8717" width="11.109375" style="407" customWidth="1"/>
    <col min="8718" max="8718" width="9.33203125" style="407"/>
    <col min="8719" max="8719" width="12" style="407" customWidth="1"/>
    <col min="8720" max="8720" width="10.6640625" style="407" customWidth="1"/>
    <col min="8721" max="8721" width="12.44140625" style="407" customWidth="1"/>
    <col min="8722" max="8722" width="10" style="407" customWidth="1"/>
    <col min="8723" max="8723" width="10.77734375" style="407" bestFit="1" customWidth="1"/>
    <col min="8724" max="8724" width="12.109375" style="407" bestFit="1" customWidth="1"/>
    <col min="8725" max="8960" width="9.33203125" style="407"/>
    <col min="8961" max="8961" width="5.33203125" style="407" customWidth="1"/>
    <col min="8962" max="8962" width="5.44140625" style="407" customWidth="1"/>
    <col min="8963" max="8963" width="40.77734375" style="407" customWidth="1"/>
    <col min="8964" max="8964" width="8.77734375" style="407" customWidth="1"/>
    <col min="8965" max="8965" width="12.77734375" style="407" customWidth="1"/>
    <col min="8966" max="8966" width="12.6640625" style="407" customWidth="1"/>
    <col min="8967" max="8967" width="12.33203125" style="407" customWidth="1"/>
    <col min="8968" max="8968" width="7.44140625" style="407" customWidth="1"/>
    <col min="8969" max="8969" width="12.109375" style="407" customWidth="1"/>
    <col min="8970" max="8970" width="12.6640625" style="407" customWidth="1"/>
    <col min="8971" max="8971" width="12.33203125" style="407" customWidth="1"/>
    <col min="8972" max="8972" width="11.33203125" style="407" customWidth="1"/>
    <col min="8973" max="8973" width="11.109375" style="407" customWidth="1"/>
    <col min="8974" max="8974" width="9.33203125" style="407"/>
    <col min="8975" max="8975" width="12" style="407" customWidth="1"/>
    <col min="8976" max="8976" width="10.6640625" style="407" customWidth="1"/>
    <col min="8977" max="8977" width="12.44140625" style="407" customWidth="1"/>
    <col min="8978" max="8978" width="10" style="407" customWidth="1"/>
    <col min="8979" max="8979" width="10.77734375" style="407" bestFit="1" customWidth="1"/>
    <col min="8980" max="8980" width="12.109375" style="407" bestFit="1" customWidth="1"/>
    <col min="8981" max="9216" width="9.33203125" style="407"/>
    <col min="9217" max="9217" width="5.33203125" style="407" customWidth="1"/>
    <col min="9218" max="9218" width="5.44140625" style="407" customWidth="1"/>
    <col min="9219" max="9219" width="40.77734375" style="407" customWidth="1"/>
    <col min="9220" max="9220" width="8.77734375" style="407" customWidth="1"/>
    <col min="9221" max="9221" width="12.77734375" style="407" customWidth="1"/>
    <col min="9222" max="9222" width="12.6640625" style="407" customWidth="1"/>
    <col min="9223" max="9223" width="12.33203125" style="407" customWidth="1"/>
    <col min="9224" max="9224" width="7.44140625" style="407" customWidth="1"/>
    <col min="9225" max="9225" width="12.109375" style="407" customWidth="1"/>
    <col min="9226" max="9226" width="12.6640625" style="407" customWidth="1"/>
    <col min="9227" max="9227" width="12.33203125" style="407" customWidth="1"/>
    <col min="9228" max="9228" width="11.33203125" style="407" customWidth="1"/>
    <col min="9229" max="9229" width="11.109375" style="407" customWidth="1"/>
    <col min="9230" max="9230" width="9.33203125" style="407"/>
    <col min="9231" max="9231" width="12" style="407" customWidth="1"/>
    <col min="9232" max="9232" width="10.6640625" style="407" customWidth="1"/>
    <col min="9233" max="9233" width="12.44140625" style="407" customWidth="1"/>
    <col min="9234" max="9234" width="10" style="407" customWidth="1"/>
    <col min="9235" max="9235" width="10.77734375" style="407" bestFit="1" customWidth="1"/>
    <col min="9236" max="9236" width="12.109375" style="407" bestFit="1" customWidth="1"/>
    <col min="9237" max="9472" width="9.33203125" style="407"/>
    <col min="9473" max="9473" width="5.33203125" style="407" customWidth="1"/>
    <col min="9474" max="9474" width="5.44140625" style="407" customWidth="1"/>
    <col min="9475" max="9475" width="40.77734375" style="407" customWidth="1"/>
    <col min="9476" max="9476" width="8.77734375" style="407" customWidth="1"/>
    <col min="9477" max="9477" width="12.77734375" style="407" customWidth="1"/>
    <col min="9478" max="9478" width="12.6640625" style="407" customWidth="1"/>
    <col min="9479" max="9479" width="12.33203125" style="407" customWidth="1"/>
    <col min="9480" max="9480" width="7.44140625" style="407" customWidth="1"/>
    <col min="9481" max="9481" width="12.109375" style="407" customWidth="1"/>
    <col min="9482" max="9482" width="12.6640625" style="407" customWidth="1"/>
    <col min="9483" max="9483" width="12.33203125" style="407" customWidth="1"/>
    <col min="9484" max="9484" width="11.33203125" style="407" customWidth="1"/>
    <col min="9485" max="9485" width="11.109375" style="407" customWidth="1"/>
    <col min="9486" max="9486" width="9.33203125" style="407"/>
    <col min="9487" max="9487" width="12" style="407" customWidth="1"/>
    <col min="9488" max="9488" width="10.6640625" style="407" customWidth="1"/>
    <col min="9489" max="9489" width="12.44140625" style="407" customWidth="1"/>
    <col min="9490" max="9490" width="10" style="407" customWidth="1"/>
    <col min="9491" max="9491" width="10.77734375" style="407" bestFit="1" customWidth="1"/>
    <col min="9492" max="9492" width="12.109375" style="407" bestFit="1" customWidth="1"/>
    <col min="9493" max="9728" width="9.33203125" style="407"/>
    <col min="9729" max="9729" width="5.33203125" style="407" customWidth="1"/>
    <col min="9730" max="9730" width="5.44140625" style="407" customWidth="1"/>
    <col min="9731" max="9731" width="40.77734375" style="407" customWidth="1"/>
    <col min="9732" max="9732" width="8.77734375" style="407" customWidth="1"/>
    <col min="9733" max="9733" width="12.77734375" style="407" customWidth="1"/>
    <col min="9734" max="9734" width="12.6640625" style="407" customWidth="1"/>
    <col min="9735" max="9735" width="12.33203125" style="407" customWidth="1"/>
    <col min="9736" max="9736" width="7.44140625" style="407" customWidth="1"/>
    <col min="9737" max="9737" width="12.109375" style="407" customWidth="1"/>
    <col min="9738" max="9738" width="12.6640625" style="407" customWidth="1"/>
    <col min="9739" max="9739" width="12.33203125" style="407" customWidth="1"/>
    <col min="9740" max="9740" width="11.33203125" style="407" customWidth="1"/>
    <col min="9741" max="9741" width="11.109375" style="407" customWidth="1"/>
    <col min="9742" max="9742" width="9.33203125" style="407"/>
    <col min="9743" max="9743" width="12" style="407" customWidth="1"/>
    <col min="9744" max="9744" width="10.6640625" style="407" customWidth="1"/>
    <col min="9745" max="9745" width="12.44140625" style="407" customWidth="1"/>
    <col min="9746" max="9746" width="10" style="407" customWidth="1"/>
    <col min="9747" max="9747" width="10.77734375" style="407" bestFit="1" customWidth="1"/>
    <col min="9748" max="9748" width="12.109375" style="407" bestFit="1" customWidth="1"/>
    <col min="9749" max="9984" width="9.33203125" style="407"/>
    <col min="9985" max="9985" width="5.33203125" style="407" customWidth="1"/>
    <col min="9986" max="9986" width="5.44140625" style="407" customWidth="1"/>
    <col min="9987" max="9987" width="40.77734375" style="407" customWidth="1"/>
    <col min="9988" max="9988" width="8.77734375" style="407" customWidth="1"/>
    <col min="9989" max="9989" width="12.77734375" style="407" customWidth="1"/>
    <col min="9990" max="9990" width="12.6640625" style="407" customWidth="1"/>
    <col min="9991" max="9991" width="12.33203125" style="407" customWidth="1"/>
    <col min="9992" max="9992" width="7.44140625" style="407" customWidth="1"/>
    <col min="9993" max="9993" width="12.109375" style="407" customWidth="1"/>
    <col min="9994" max="9994" width="12.6640625" style="407" customWidth="1"/>
    <col min="9995" max="9995" width="12.33203125" style="407" customWidth="1"/>
    <col min="9996" max="9996" width="11.33203125" style="407" customWidth="1"/>
    <col min="9997" max="9997" width="11.109375" style="407" customWidth="1"/>
    <col min="9998" max="9998" width="9.33203125" style="407"/>
    <col min="9999" max="9999" width="12" style="407" customWidth="1"/>
    <col min="10000" max="10000" width="10.6640625" style="407" customWidth="1"/>
    <col min="10001" max="10001" width="12.44140625" style="407" customWidth="1"/>
    <col min="10002" max="10002" width="10" style="407" customWidth="1"/>
    <col min="10003" max="10003" width="10.77734375" style="407" bestFit="1" customWidth="1"/>
    <col min="10004" max="10004" width="12.109375" style="407" bestFit="1" customWidth="1"/>
    <col min="10005" max="10240" width="9.33203125" style="407"/>
    <col min="10241" max="10241" width="5.33203125" style="407" customWidth="1"/>
    <col min="10242" max="10242" width="5.44140625" style="407" customWidth="1"/>
    <col min="10243" max="10243" width="40.77734375" style="407" customWidth="1"/>
    <col min="10244" max="10244" width="8.77734375" style="407" customWidth="1"/>
    <col min="10245" max="10245" width="12.77734375" style="407" customWidth="1"/>
    <col min="10246" max="10246" width="12.6640625" style="407" customWidth="1"/>
    <col min="10247" max="10247" width="12.33203125" style="407" customWidth="1"/>
    <col min="10248" max="10248" width="7.44140625" style="407" customWidth="1"/>
    <col min="10249" max="10249" width="12.109375" style="407" customWidth="1"/>
    <col min="10250" max="10250" width="12.6640625" style="407" customWidth="1"/>
    <col min="10251" max="10251" width="12.33203125" style="407" customWidth="1"/>
    <col min="10252" max="10252" width="11.33203125" style="407" customWidth="1"/>
    <col min="10253" max="10253" width="11.109375" style="407" customWidth="1"/>
    <col min="10254" max="10254" width="9.33203125" style="407"/>
    <col min="10255" max="10255" width="12" style="407" customWidth="1"/>
    <col min="10256" max="10256" width="10.6640625" style="407" customWidth="1"/>
    <col min="10257" max="10257" width="12.44140625" style="407" customWidth="1"/>
    <col min="10258" max="10258" width="10" style="407" customWidth="1"/>
    <col min="10259" max="10259" width="10.77734375" style="407" bestFit="1" customWidth="1"/>
    <col min="10260" max="10260" width="12.109375" style="407" bestFit="1" customWidth="1"/>
    <col min="10261" max="10496" width="9.33203125" style="407"/>
    <col min="10497" max="10497" width="5.33203125" style="407" customWidth="1"/>
    <col min="10498" max="10498" width="5.44140625" style="407" customWidth="1"/>
    <col min="10499" max="10499" width="40.77734375" style="407" customWidth="1"/>
    <col min="10500" max="10500" width="8.77734375" style="407" customWidth="1"/>
    <col min="10501" max="10501" width="12.77734375" style="407" customWidth="1"/>
    <col min="10502" max="10502" width="12.6640625" style="407" customWidth="1"/>
    <col min="10503" max="10503" width="12.33203125" style="407" customWidth="1"/>
    <col min="10504" max="10504" width="7.44140625" style="407" customWidth="1"/>
    <col min="10505" max="10505" width="12.109375" style="407" customWidth="1"/>
    <col min="10506" max="10506" width="12.6640625" style="407" customWidth="1"/>
    <col min="10507" max="10507" width="12.33203125" style="407" customWidth="1"/>
    <col min="10508" max="10508" width="11.33203125" style="407" customWidth="1"/>
    <col min="10509" max="10509" width="11.109375" style="407" customWidth="1"/>
    <col min="10510" max="10510" width="9.33203125" style="407"/>
    <col min="10511" max="10511" width="12" style="407" customWidth="1"/>
    <col min="10512" max="10512" width="10.6640625" style="407" customWidth="1"/>
    <col min="10513" max="10513" width="12.44140625" style="407" customWidth="1"/>
    <col min="10514" max="10514" width="10" style="407" customWidth="1"/>
    <col min="10515" max="10515" width="10.77734375" style="407" bestFit="1" customWidth="1"/>
    <col min="10516" max="10516" width="12.109375" style="407" bestFit="1" customWidth="1"/>
    <col min="10517" max="10752" width="9.33203125" style="407"/>
    <col min="10753" max="10753" width="5.33203125" style="407" customWidth="1"/>
    <col min="10754" max="10754" width="5.44140625" style="407" customWidth="1"/>
    <col min="10755" max="10755" width="40.77734375" style="407" customWidth="1"/>
    <col min="10756" max="10756" width="8.77734375" style="407" customWidth="1"/>
    <col min="10757" max="10757" width="12.77734375" style="407" customWidth="1"/>
    <col min="10758" max="10758" width="12.6640625" style="407" customWidth="1"/>
    <col min="10759" max="10759" width="12.33203125" style="407" customWidth="1"/>
    <col min="10760" max="10760" width="7.44140625" style="407" customWidth="1"/>
    <col min="10761" max="10761" width="12.109375" style="407" customWidth="1"/>
    <col min="10762" max="10762" width="12.6640625" style="407" customWidth="1"/>
    <col min="10763" max="10763" width="12.33203125" style="407" customWidth="1"/>
    <col min="10764" max="10764" width="11.33203125" style="407" customWidth="1"/>
    <col min="10765" max="10765" width="11.109375" style="407" customWidth="1"/>
    <col min="10766" max="10766" width="9.33203125" style="407"/>
    <col min="10767" max="10767" width="12" style="407" customWidth="1"/>
    <col min="10768" max="10768" width="10.6640625" style="407" customWidth="1"/>
    <col min="10769" max="10769" width="12.44140625" style="407" customWidth="1"/>
    <col min="10770" max="10770" width="10" style="407" customWidth="1"/>
    <col min="10771" max="10771" width="10.77734375" style="407" bestFit="1" customWidth="1"/>
    <col min="10772" max="10772" width="12.109375" style="407" bestFit="1" customWidth="1"/>
    <col min="10773" max="11008" width="9.33203125" style="407"/>
    <col min="11009" max="11009" width="5.33203125" style="407" customWidth="1"/>
    <col min="11010" max="11010" width="5.44140625" style="407" customWidth="1"/>
    <col min="11011" max="11011" width="40.77734375" style="407" customWidth="1"/>
    <col min="11012" max="11012" width="8.77734375" style="407" customWidth="1"/>
    <col min="11013" max="11013" width="12.77734375" style="407" customWidth="1"/>
    <col min="11014" max="11014" width="12.6640625" style="407" customWidth="1"/>
    <col min="11015" max="11015" width="12.33203125" style="407" customWidth="1"/>
    <col min="11016" max="11016" width="7.44140625" style="407" customWidth="1"/>
    <col min="11017" max="11017" width="12.109375" style="407" customWidth="1"/>
    <col min="11018" max="11018" width="12.6640625" style="407" customWidth="1"/>
    <col min="11019" max="11019" width="12.33203125" style="407" customWidth="1"/>
    <col min="11020" max="11020" width="11.33203125" style="407" customWidth="1"/>
    <col min="11021" max="11021" width="11.109375" style="407" customWidth="1"/>
    <col min="11022" max="11022" width="9.33203125" style="407"/>
    <col min="11023" max="11023" width="12" style="407" customWidth="1"/>
    <col min="11024" max="11024" width="10.6640625" style="407" customWidth="1"/>
    <col min="11025" max="11025" width="12.44140625" style="407" customWidth="1"/>
    <col min="11026" max="11026" width="10" style="407" customWidth="1"/>
    <col min="11027" max="11027" width="10.77734375" style="407" bestFit="1" customWidth="1"/>
    <col min="11028" max="11028" width="12.109375" style="407" bestFit="1" customWidth="1"/>
    <col min="11029" max="11264" width="9.33203125" style="407"/>
    <col min="11265" max="11265" width="5.33203125" style="407" customWidth="1"/>
    <col min="11266" max="11266" width="5.44140625" style="407" customWidth="1"/>
    <col min="11267" max="11267" width="40.77734375" style="407" customWidth="1"/>
    <col min="11268" max="11268" width="8.77734375" style="407" customWidth="1"/>
    <col min="11269" max="11269" width="12.77734375" style="407" customWidth="1"/>
    <col min="11270" max="11270" width="12.6640625" style="407" customWidth="1"/>
    <col min="11271" max="11271" width="12.33203125" style="407" customWidth="1"/>
    <col min="11272" max="11272" width="7.44140625" style="407" customWidth="1"/>
    <col min="11273" max="11273" width="12.109375" style="407" customWidth="1"/>
    <col min="11274" max="11274" width="12.6640625" style="407" customWidth="1"/>
    <col min="11275" max="11275" width="12.33203125" style="407" customWidth="1"/>
    <col min="11276" max="11276" width="11.33203125" style="407" customWidth="1"/>
    <col min="11277" max="11277" width="11.109375" style="407" customWidth="1"/>
    <col min="11278" max="11278" width="9.33203125" style="407"/>
    <col min="11279" max="11279" width="12" style="407" customWidth="1"/>
    <col min="11280" max="11280" width="10.6640625" style="407" customWidth="1"/>
    <col min="11281" max="11281" width="12.44140625" style="407" customWidth="1"/>
    <col min="11282" max="11282" width="10" style="407" customWidth="1"/>
    <col min="11283" max="11283" width="10.77734375" style="407" bestFit="1" customWidth="1"/>
    <col min="11284" max="11284" width="12.109375" style="407" bestFit="1" customWidth="1"/>
    <col min="11285" max="11520" width="9.33203125" style="407"/>
    <col min="11521" max="11521" width="5.33203125" style="407" customWidth="1"/>
    <col min="11522" max="11522" width="5.44140625" style="407" customWidth="1"/>
    <col min="11523" max="11523" width="40.77734375" style="407" customWidth="1"/>
    <col min="11524" max="11524" width="8.77734375" style="407" customWidth="1"/>
    <col min="11525" max="11525" width="12.77734375" style="407" customWidth="1"/>
    <col min="11526" max="11526" width="12.6640625" style="407" customWidth="1"/>
    <col min="11527" max="11527" width="12.33203125" style="407" customWidth="1"/>
    <col min="11528" max="11528" width="7.44140625" style="407" customWidth="1"/>
    <col min="11529" max="11529" width="12.109375" style="407" customWidth="1"/>
    <col min="11530" max="11530" width="12.6640625" style="407" customWidth="1"/>
    <col min="11531" max="11531" width="12.33203125" style="407" customWidth="1"/>
    <col min="11532" max="11532" width="11.33203125" style="407" customWidth="1"/>
    <col min="11533" max="11533" width="11.109375" style="407" customWidth="1"/>
    <col min="11534" max="11534" width="9.33203125" style="407"/>
    <col min="11535" max="11535" width="12" style="407" customWidth="1"/>
    <col min="11536" max="11536" width="10.6640625" style="407" customWidth="1"/>
    <col min="11537" max="11537" width="12.44140625" style="407" customWidth="1"/>
    <col min="11538" max="11538" width="10" style="407" customWidth="1"/>
    <col min="11539" max="11539" width="10.77734375" style="407" bestFit="1" customWidth="1"/>
    <col min="11540" max="11540" width="12.109375" style="407" bestFit="1" customWidth="1"/>
    <col min="11541" max="11776" width="9.33203125" style="407"/>
    <col min="11777" max="11777" width="5.33203125" style="407" customWidth="1"/>
    <col min="11778" max="11778" width="5.44140625" style="407" customWidth="1"/>
    <col min="11779" max="11779" width="40.77734375" style="407" customWidth="1"/>
    <col min="11780" max="11780" width="8.77734375" style="407" customWidth="1"/>
    <col min="11781" max="11781" width="12.77734375" style="407" customWidth="1"/>
    <col min="11782" max="11782" width="12.6640625" style="407" customWidth="1"/>
    <col min="11783" max="11783" width="12.33203125" style="407" customWidth="1"/>
    <col min="11784" max="11784" width="7.44140625" style="407" customWidth="1"/>
    <col min="11785" max="11785" width="12.109375" style="407" customWidth="1"/>
    <col min="11786" max="11786" width="12.6640625" style="407" customWidth="1"/>
    <col min="11787" max="11787" width="12.33203125" style="407" customWidth="1"/>
    <col min="11788" max="11788" width="11.33203125" style="407" customWidth="1"/>
    <col min="11789" max="11789" width="11.109375" style="407" customWidth="1"/>
    <col min="11790" max="11790" width="9.33203125" style="407"/>
    <col min="11791" max="11791" width="12" style="407" customWidth="1"/>
    <col min="11792" max="11792" width="10.6640625" style="407" customWidth="1"/>
    <col min="11793" max="11793" width="12.44140625" style="407" customWidth="1"/>
    <col min="11794" max="11794" width="10" style="407" customWidth="1"/>
    <col min="11795" max="11795" width="10.77734375" style="407" bestFit="1" customWidth="1"/>
    <col min="11796" max="11796" width="12.109375" style="407" bestFit="1" customWidth="1"/>
    <col min="11797" max="12032" width="9.33203125" style="407"/>
    <col min="12033" max="12033" width="5.33203125" style="407" customWidth="1"/>
    <col min="12034" max="12034" width="5.44140625" style="407" customWidth="1"/>
    <col min="12035" max="12035" width="40.77734375" style="407" customWidth="1"/>
    <col min="12036" max="12036" width="8.77734375" style="407" customWidth="1"/>
    <col min="12037" max="12037" width="12.77734375" style="407" customWidth="1"/>
    <col min="12038" max="12038" width="12.6640625" style="407" customWidth="1"/>
    <col min="12039" max="12039" width="12.33203125" style="407" customWidth="1"/>
    <col min="12040" max="12040" width="7.44140625" style="407" customWidth="1"/>
    <col min="12041" max="12041" width="12.109375" style="407" customWidth="1"/>
    <col min="12042" max="12042" width="12.6640625" style="407" customWidth="1"/>
    <col min="12043" max="12043" width="12.33203125" style="407" customWidth="1"/>
    <col min="12044" max="12044" width="11.33203125" style="407" customWidth="1"/>
    <col min="12045" max="12045" width="11.109375" style="407" customWidth="1"/>
    <col min="12046" max="12046" width="9.33203125" style="407"/>
    <col min="12047" max="12047" width="12" style="407" customWidth="1"/>
    <col min="12048" max="12048" width="10.6640625" style="407" customWidth="1"/>
    <col min="12049" max="12049" width="12.44140625" style="407" customWidth="1"/>
    <col min="12050" max="12050" width="10" style="407" customWidth="1"/>
    <col min="12051" max="12051" width="10.77734375" style="407" bestFit="1" customWidth="1"/>
    <col min="12052" max="12052" width="12.109375" style="407" bestFit="1" customWidth="1"/>
    <col min="12053" max="12288" width="9.33203125" style="407"/>
    <col min="12289" max="12289" width="5.33203125" style="407" customWidth="1"/>
    <col min="12290" max="12290" width="5.44140625" style="407" customWidth="1"/>
    <col min="12291" max="12291" width="40.77734375" style="407" customWidth="1"/>
    <col min="12292" max="12292" width="8.77734375" style="407" customWidth="1"/>
    <col min="12293" max="12293" width="12.77734375" style="407" customWidth="1"/>
    <col min="12294" max="12294" width="12.6640625" style="407" customWidth="1"/>
    <col min="12295" max="12295" width="12.33203125" style="407" customWidth="1"/>
    <col min="12296" max="12296" width="7.44140625" style="407" customWidth="1"/>
    <col min="12297" max="12297" width="12.109375" style="407" customWidth="1"/>
    <col min="12298" max="12298" width="12.6640625" style="407" customWidth="1"/>
    <col min="12299" max="12299" width="12.33203125" style="407" customWidth="1"/>
    <col min="12300" max="12300" width="11.33203125" style="407" customWidth="1"/>
    <col min="12301" max="12301" width="11.109375" style="407" customWidth="1"/>
    <col min="12302" max="12302" width="9.33203125" style="407"/>
    <col min="12303" max="12303" width="12" style="407" customWidth="1"/>
    <col min="12304" max="12304" width="10.6640625" style="407" customWidth="1"/>
    <col min="12305" max="12305" width="12.44140625" style="407" customWidth="1"/>
    <col min="12306" max="12306" width="10" style="407" customWidth="1"/>
    <col min="12307" max="12307" width="10.77734375" style="407" bestFit="1" customWidth="1"/>
    <col min="12308" max="12308" width="12.109375" style="407" bestFit="1" customWidth="1"/>
    <col min="12309" max="12544" width="9.33203125" style="407"/>
    <col min="12545" max="12545" width="5.33203125" style="407" customWidth="1"/>
    <col min="12546" max="12546" width="5.44140625" style="407" customWidth="1"/>
    <col min="12547" max="12547" width="40.77734375" style="407" customWidth="1"/>
    <col min="12548" max="12548" width="8.77734375" style="407" customWidth="1"/>
    <col min="12549" max="12549" width="12.77734375" style="407" customWidth="1"/>
    <col min="12550" max="12550" width="12.6640625" style="407" customWidth="1"/>
    <col min="12551" max="12551" width="12.33203125" style="407" customWidth="1"/>
    <col min="12552" max="12552" width="7.44140625" style="407" customWidth="1"/>
    <col min="12553" max="12553" width="12.109375" style="407" customWidth="1"/>
    <col min="12554" max="12554" width="12.6640625" style="407" customWidth="1"/>
    <col min="12555" max="12555" width="12.33203125" style="407" customWidth="1"/>
    <col min="12556" max="12556" width="11.33203125" style="407" customWidth="1"/>
    <col min="12557" max="12557" width="11.109375" style="407" customWidth="1"/>
    <col min="12558" max="12558" width="9.33203125" style="407"/>
    <col min="12559" max="12559" width="12" style="407" customWidth="1"/>
    <col min="12560" max="12560" width="10.6640625" style="407" customWidth="1"/>
    <col min="12561" max="12561" width="12.44140625" style="407" customWidth="1"/>
    <col min="12562" max="12562" width="10" style="407" customWidth="1"/>
    <col min="12563" max="12563" width="10.77734375" style="407" bestFit="1" customWidth="1"/>
    <col min="12564" max="12564" width="12.109375" style="407" bestFit="1" customWidth="1"/>
    <col min="12565" max="12800" width="9.33203125" style="407"/>
    <col min="12801" max="12801" width="5.33203125" style="407" customWidth="1"/>
    <col min="12802" max="12802" width="5.44140625" style="407" customWidth="1"/>
    <col min="12803" max="12803" width="40.77734375" style="407" customWidth="1"/>
    <col min="12804" max="12804" width="8.77734375" style="407" customWidth="1"/>
    <col min="12805" max="12805" width="12.77734375" style="407" customWidth="1"/>
    <col min="12806" max="12806" width="12.6640625" style="407" customWidth="1"/>
    <col min="12807" max="12807" width="12.33203125" style="407" customWidth="1"/>
    <col min="12808" max="12808" width="7.44140625" style="407" customWidth="1"/>
    <col min="12809" max="12809" width="12.109375" style="407" customWidth="1"/>
    <col min="12810" max="12810" width="12.6640625" style="407" customWidth="1"/>
    <col min="12811" max="12811" width="12.33203125" style="407" customWidth="1"/>
    <col min="12812" max="12812" width="11.33203125" style="407" customWidth="1"/>
    <col min="12813" max="12813" width="11.109375" style="407" customWidth="1"/>
    <col min="12814" max="12814" width="9.33203125" style="407"/>
    <col min="12815" max="12815" width="12" style="407" customWidth="1"/>
    <col min="12816" max="12816" width="10.6640625" style="407" customWidth="1"/>
    <col min="12817" max="12817" width="12.44140625" style="407" customWidth="1"/>
    <col min="12818" max="12818" width="10" style="407" customWidth="1"/>
    <col min="12819" max="12819" width="10.77734375" style="407" bestFit="1" customWidth="1"/>
    <col min="12820" max="12820" width="12.109375" style="407" bestFit="1" customWidth="1"/>
    <col min="12821" max="13056" width="9.33203125" style="407"/>
    <col min="13057" max="13057" width="5.33203125" style="407" customWidth="1"/>
    <col min="13058" max="13058" width="5.44140625" style="407" customWidth="1"/>
    <col min="13059" max="13059" width="40.77734375" style="407" customWidth="1"/>
    <col min="13060" max="13060" width="8.77734375" style="407" customWidth="1"/>
    <col min="13061" max="13061" width="12.77734375" style="407" customWidth="1"/>
    <col min="13062" max="13062" width="12.6640625" style="407" customWidth="1"/>
    <col min="13063" max="13063" width="12.33203125" style="407" customWidth="1"/>
    <col min="13064" max="13064" width="7.44140625" style="407" customWidth="1"/>
    <col min="13065" max="13065" width="12.109375" style="407" customWidth="1"/>
    <col min="13066" max="13066" width="12.6640625" style="407" customWidth="1"/>
    <col min="13067" max="13067" width="12.33203125" style="407" customWidth="1"/>
    <col min="13068" max="13068" width="11.33203125" style="407" customWidth="1"/>
    <col min="13069" max="13069" width="11.109375" style="407" customWidth="1"/>
    <col min="13070" max="13070" width="9.33203125" style="407"/>
    <col min="13071" max="13071" width="12" style="407" customWidth="1"/>
    <col min="13072" max="13072" width="10.6640625" style="407" customWidth="1"/>
    <col min="13073" max="13073" width="12.44140625" style="407" customWidth="1"/>
    <col min="13074" max="13074" width="10" style="407" customWidth="1"/>
    <col min="13075" max="13075" width="10.77734375" style="407" bestFit="1" customWidth="1"/>
    <col min="13076" max="13076" width="12.109375" style="407" bestFit="1" customWidth="1"/>
    <col min="13077" max="13312" width="9.33203125" style="407"/>
    <col min="13313" max="13313" width="5.33203125" style="407" customWidth="1"/>
    <col min="13314" max="13314" width="5.44140625" style="407" customWidth="1"/>
    <col min="13315" max="13315" width="40.77734375" style="407" customWidth="1"/>
    <col min="13316" max="13316" width="8.77734375" style="407" customWidth="1"/>
    <col min="13317" max="13317" width="12.77734375" style="407" customWidth="1"/>
    <col min="13318" max="13318" width="12.6640625" style="407" customWidth="1"/>
    <col min="13319" max="13319" width="12.33203125" style="407" customWidth="1"/>
    <col min="13320" max="13320" width="7.44140625" style="407" customWidth="1"/>
    <col min="13321" max="13321" width="12.109375" style="407" customWidth="1"/>
    <col min="13322" max="13322" width="12.6640625" style="407" customWidth="1"/>
    <col min="13323" max="13323" width="12.33203125" style="407" customWidth="1"/>
    <col min="13324" max="13324" width="11.33203125" style="407" customWidth="1"/>
    <col min="13325" max="13325" width="11.109375" style="407" customWidth="1"/>
    <col min="13326" max="13326" width="9.33203125" style="407"/>
    <col min="13327" max="13327" width="12" style="407" customWidth="1"/>
    <col min="13328" max="13328" width="10.6640625" style="407" customWidth="1"/>
    <col min="13329" max="13329" width="12.44140625" style="407" customWidth="1"/>
    <col min="13330" max="13330" width="10" style="407" customWidth="1"/>
    <col min="13331" max="13331" width="10.77734375" style="407" bestFit="1" customWidth="1"/>
    <col min="13332" max="13332" width="12.109375" style="407" bestFit="1" customWidth="1"/>
    <col min="13333" max="13568" width="9.33203125" style="407"/>
    <col min="13569" max="13569" width="5.33203125" style="407" customWidth="1"/>
    <col min="13570" max="13570" width="5.44140625" style="407" customWidth="1"/>
    <col min="13571" max="13571" width="40.77734375" style="407" customWidth="1"/>
    <col min="13572" max="13572" width="8.77734375" style="407" customWidth="1"/>
    <col min="13573" max="13573" width="12.77734375" style="407" customWidth="1"/>
    <col min="13574" max="13574" width="12.6640625" style="407" customWidth="1"/>
    <col min="13575" max="13575" width="12.33203125" style="407" customWidth="1"/>
    <col min="13576" max="13576" width="7.44140625" style="407" customWidth="1"/>
    <col min="13577" max="13577" width="12.109375" style="407" customWidth="1"/>
    <col min="13578" max="13578" width="12.6640625" style="407" customWidth="1"/>
    <col min="13579" max="13579" width="12.33203125" style="407" customWidth="1"/>
    <col min="13580" max="13580" width="11.33203125" style="407" customWidth="1"/>
    <col min="13581" max="13581" width="11.109375" style="407" customWidth="1"/>
    <col min="13582" max="13582" width="9.33203125" style="407"/>
    <col min="13583" max="13583" width="12" style="407" customWidth="1"/>
    <col min="13584" max="13584" width="10.6640625" style="407" customWidth="1"/>
    <col min="13585" max="13585" width="12.44140625" style="407" customWidth="1"/>
    <col min="13586" max="13586" width="10" style="407" customWidth="1"/>
    <col min="13587" max="13587" width="10.77734375" style="407" bestFit="1" customWidth="1"/>
    <col min="13588" max="13588" width="12.109375" style="407" bestFit="1" customWidth="1"/>
    <col min="13589" max="13824" width="9.33203125" style="407"/>
    <col min="13825" max="13825" width="5.33203125" style="407" customWidth="1"/>
    <col min="13826" max="13826" width="5.44140625" style="407" customWidth="1"/>
    <col min="13827" max="13827" width="40.77734375" style="407" customWidth="1"/>
    <col min="13828" max="13828" width="8.77734375" style="407" customWidth="1"/>
    <col min="13829" max="13829" width="12.77734375" style="407" customWidth="1"/>
    <col min="13830" max="13830" width="12.6640625" style="407" customWidth="1"/>
    <col min="13831" max="13831" width="12.33203125" style="407" customWidth="1"/>
    <col min="13832" max="13832" width="7.44140625" style="407" customWidth="1"/>
    <col min="13833" max="13833" width="12.109375" style="407" customWidth="1"/>
    <col min="13834" max="13834" width="12.6640625" style="407" customWidth="1"/>
    <col min="13835" max="13835" width="12.33203125" style="407" customWidth="1"/>
    <col min="13836" max="13836" width="11.33203125" style="407" customWidth="1"/>
    <col min="13837" max="13837" width="11.109375" style="407" customWidth="1"/>
    <col min="13838" max="13838" width="9.33203125" style="407"/>
    <col min="13839" max="13839" width="12" style="407" customWidth="1"/>
    <col min="13840" max="13840" width="10.6640625" style="407" customWidth="1"/>
    <col min="13841" max="13841" width="12.44140625" style="407" customWidth="1"/>
    <col min="13842" max="13842" width="10" style="407" customWidth="1"/>
    <col min="13843" max="13843" width="10.77734375" style="407" bestFit="1" customWidth="1"/>
    <col min="13844" max="13844" width="12.109375" style="407" bestFit="1" customWidth="1"/>
    <col min="13845" max="14080" width="9.33203125" style="407"/>
    <col min="14081" max="14081" width="5.33203125" style="407" customWidth="1"/>
    <col min="14082" max="14082" width="5.44140625" style="407" customWidth="1"/>
    <col min="14083" max="14083" width="40.77734375" style="407" customWidth="1"/>
    <col min="14084" max="14084" width="8.77734375" style="407" customWidth="1"/>
    <col min="14085" max="14085" width="12.77734375" style="407" customWidth="1"/>
    <col min="14086" max="14086" width="12.6640625" style="407" customWidth="1"/>
    <col min="14087" max="14087" width="12.33203125" style="407" customWidth="1"/>
    <col min="14088" max="14088" width="7.44140625" style="407" customWidth="1"/>
    <col min="14089" max="14089" width="12.109375" style="407" customWidth="1"/>
    <col min="14090" max="14090" width="12.6640625" style="407" customWidth="1"/>
    <col min="14091" max="14091" width="12.33203125" style="407" customWidth="1"/>
    <col min="14092" max="14092" width="11.33203125" style="407" customWidth="1"/>
    <col min="14093" max="14093" width="11.109375" style="407" customWidth="1"/>
    <col min="14094" max="14094" width="9.33203125" style="407"/>
    <col min="14095" max="14095" width="12" style="407" customWidth="1"/>
    <col min="14096" max="14096" width="10.6640625" style="407" customWidth="1"/>
    <col min="14097" max="14097" width="12.44140625" style="407" customWidth="1"/>
    <col min="14098" max="14098" width="10" style="407" customWidth="1"/>
    <col min="14099" max="14099" width="10.77734375" style="407" bestFit="1" customWidth="1"/>
    <col min="14100" max="14100" width="12.109375" style="407" bestFit="1" customWidth="1"/>
    <col min="14101" max="14336" width="9.33203125" style="407"/>
    <col min="14337" max="14337" width="5.33203125" style="407" customWidth="1"/>
    <col min="14338" max="14338" width="5.44140625" style="407" customWidth="1"/>
    <col min="14339" max="14339" width="40.77734375" style="407" customWidth="1"/>
    <col min="14340" max="14340" width="8.77734375" style="407" customWidth="1"/>
    <col min="14341" max="14341" width="12.77734375" style="407" customWidth="1"/>
    <col min="14342" max="14342" width="12.6640625" style="407" customWidth="1"/>
    <col min="14343" max="14343" width="12.33203125" style="407" customWidth="1"/>
    <col min="14344" max="14344" width="7.44140625" style="407" customWidth="1"/>
    <col min="14345" max="14345" width="12.109375" style="407" customWidth="1"/>
    <col min="14346" max="14346" width="12.6640625" style="407" customWidth="1"/>
    <col min="14347" max="14347" width="12.33203125" style="407" customWidth="1"/>
    <col min="14348" max="14348" width="11.33203125" style="407" customWidth="1"/>
    <col min="14349" max="14349" width="11.109375" style="407" customWidth="1"/>
    <col min="14350" max="14350" width="9.33203125" style="407"/>
    <col min="14351" max="14351" width="12" style="407" customWidth="1"/>
    <col min="14352" max="14352" width="10.6640625" style="407" customWidth="1"/>
    <col min="14353" max="14353" width="12.44140625" style="407" customWidth="1"/>
    <col min="14354" max="14354" width="10" style="407" customWidth="1"/>
    <col min="14355" max="14355" width="10.77734375" style="407" bestFit="1" customWidth="1"/>
    <col min="14356" max="14356" width="12.109375" style="407" bestFit="1" customWidth="1"/>
    <col min="14357" max="14592" width="9.33203125" style="407"/>
    <col min="14593" max="14593" width="5.33203125" style="407" customWidth="1"/>
    <col min="14594" max="14594" width="5.44140625" style="407" customWidth="1"/>
    <col min="14595" max="14595" width="40.77734375" style="407" customWidth="1"/>
    <col min="14596" max="14596" width="8.77734375" style="407" customWidth="1"/>
    <col min="14597" max="14597" width="12.77734375" style="407" customWidth="1"/>
    <col min="14598" max="14598" width="12.6640625" style="407" customWidth="1"/>
    <col min="14599" max="14599" width="12.33203125" style="407" customWidth="1"/>
    <col min="14600" max="14600" width="7.44140625" style="407" customWidth="1"/>
    <col min="14601" max="14601" width="12.109375" style="407" customWidth="1"/>
    <col min="14602" max="14602" width="12.6640625" style="407" customWidth="1"/>
    <col min="14603" max="14603" width="12.33203125" style="407" customWidth="1"/>
    <col min="14604" max="14604" width="11.33203125" style="407" customWidth="1"/>
    <col min="14605" max="14605" width="11.109375" style="407" customWidth="1"/>
    <col min="14606" max="14606" width="9.33203125" style="407"/>
    <col min="14607" max="14607" width="12" style="407" customWidth="1"/>
    <col min="14608" max="14608" width="10.6640625" style="407" customWidth="1"/>
    <col min="14609" max="14609" width="12.44140625" style="407" customWidth="1"/>
    <col min="14610" max="14610" width="10" style="407" customWidth="1"/>
    <col min="14611" max="14611" width="10.77734375" style="407" bestFit="1" customWidth="1"/>
    <col min="14612" max="14612" width="12.109375" style="407" bestFit="1" customWidth="1"/>
    <col min="14613" max="14848" width="9.33203125" style="407"/>
    <col min="14849" max="14849" width="5.33203125" style="407" customWidth="1"/>
    <col min="14850" max="14850" width="5.44140625" style="407" customWidth="1"/>
    <col min="14851" max="14851" width="40.77734375" style="407" customWidth="1"/>
    <col min="14852" max="14852" width="8.77734375" style="407" customWidth="1"/>
    <col min="14853" max="14853" width="12.77734375" style="407" customWidth="1"/>
    <col min="14854" max="14854" width="12.6640625" style="407" customWidth="1"/>
    <col min="14855" max="14855" width="12.33203125" style="407" customWidth="1"/>
    <col min="14856" max="14856" width="7.44140625" style="407" customWidth="1"/>
    <col min="14857" max="14857" width="12.109375" style="407" customWidth="1"/>
    <col min="14858" max="14858" width="12.6640625" style="407" customWidth="1"/>
    <col min="14859" max="14859" width="12.33203125" style="407" customWidth="1"/>
    <col min="14860" max="14860" width="11.33203125" style="407" customWidth="1"/>
    <col min="14861" max="14861" width="11.109375" style="407" customWidth="1"/>
    <col min="14862" max="14862" width="9.33203125" style="407"/>
    <col min="14863" max="14863" width="12" style="407" customWidth="1"/>
    <col min="14864" max="14864" width="10.6640625" style="407" customWidth="1"/>
    <col min="14865" max="14865" width="12.44140625" style="407" customWidth="1"/>
    <col min="14866" max="14866" width="10" style="407" customWidth="1"/>
    <col min="14867" max="14867" width="10.77734375" style="407" bestFit="1" customWidth="1"/>
    <col min="14868" max="14868" width="12.109375" style="407" bestFit="1" customWidth="1"/>
    <col min="14869" max="15104" width="9.33203125" style="407"/>
    <col min="15105" max="15105" width="5.33203125" style="407" customWidth="1"/>
    <col min="15106" max="15106" width="5.44140625" style="407" customWidth="1"/>
    <col min="15107" max="15107" width="40.77734375" style="407" customWidth="1"/>
    <col min="15108" max="15108" width="8.77734375" style="407" customWidth="1"/>
    <col min="15109" max="15109" width="12.77734375" style="407" customWidth="1"/>
    <col min="15110" max="15110" width="12.6640625" style="407" customWidth="1"/>
    <col min="15111" max="15111" width="12.33203125" style="407" customWidth="1"/>
    <col min="15112" max="15112" width="7.44140625" style="407" customWidth="1"/>
    <col min="15113" max="15113" width="12.109375" style="407" customWidth="1"/>
    <col min="15114" max="15114" width="12.6640625" style="407" customWidth="1"/>
    <col min="15115" max="15115" width="12.33203125" style="407" customWidth="1"/>
    <col min="15116" max="15116" width="11.33203125" style="407" customWidth="1"/>
    <col min="15117" max="15117" width="11.109375" style="407" customWidth="1"/>
    <col min="15118" max="15118" width="9.33203125" style="407"/>
    <col min="15119" max="15119" width="12" style="407" customWidth="1"/>
    <col min="15120" max="15120" width="10.6640625" style="407" customWidth="1"/>
    <col min="15121" max="15121" width="12.44140625" style="407" customWidth="1"/>
    <col min="15122" max="15122" width="10" style="407" customWidth="1"/>
    <col min="15123" max="15123" width="10.77734375" style="407" bestFit="1" customWidth="1"/>
    <col min="15124" max="15124" width="12.109375" style="407" bestFit="1" customWidth="1"/>
    <col min="15125" max="15360" width="9.33203125" style="407"/>
    <col min="15361" max="15361" width="5.33203125" style="407" customWidth="1"/>
    <col min="15362" max="15362" width="5.44140625" style="407" customWidth="1"/>
    <col min="15363" max="15363" width="40.77734375" style="407" customWidth="1"/>
    <col min="15364" max="15364" width="8.77734375" style="407" customWidth="1"/>
    <col min="15365" max="15365" width="12.77734375" style="407" customWidth="1"/>
    <col min="15366" max="15366" width="12.6640625" style="407" customWidth="1"/>
    <col min="15367" max="15367" width="12.33203125" style="407" customWidth="1"/>
    <col min="15368" max="15368" width="7.44140625" style="407" customWidth="1"/>
    <col min="15369" max="15369" width="12.109375" style="407" customWidth="1"/>
    <col min="15370" max="15370" width="12.6640625" style="407" customWidth="1"/>
    <col min="15371" max="15371" width="12.33203125" style="407" customWidth="1"/>
    <col min="15372" max="15372" width="11.33203125" style="407" customWidth="1"/>
    <col min="15373" max="15373" width="11.109375" style="407" customWidth="1"/>
    <col min="15374" max="15374" width="9.33203125" style="407"/>
    <col min="15375" max="15375" width="12" style="407" customWidth="1"/>
    <col min="15376" max="15376" width="10.6640625" style="407" customWidth="1"/>
    <col min="15377" max="15377" width="12.44140625" style="407" customWidth="1"/>
    <col min="15378" max="15378" width="10" style="407" customWidth="1"/>
    <col min="15379" max="15379" width="10.77734375" style="407" bestFit="1" customWidth="1"/>
    <col min="15380" max="15380" width="12.109375" style="407" bestFit="1" customWidth="1"/>
    <col min="15381" max="15616" width="9.33203125" style="407"/>
    <col min="15617" max="15617" width="5.33203125" style="407" customWidth="1"/>
    <col min="15618" max="15618" width="5.44140625" style="407" customWidth="1"/>
    <col min="15619" max="15619" width="40.77734375" style="407" customWidth="1"/>
    <col min="15620" max="15620" width="8.77734375" style="407" customWidth="1"/>
    <col min="15621" max="15621" width="12.77734375" style="407" customWidth="1"/>
    <col min="15622" max="15622" width="12.6640625" style="407" customWidth="1"/>
    <col min="15623" max="15623" width="12.33203125" style="407" customWidth="1"/>
    <col min="15624" max="15624" width="7.44140625" style="407" customWidth="1"/>
    <col min="15625" max="15625" width="12.109375" style="407" customWidth="1"/>
    <col min="15626" max="15626" width="12.6640625" style="407" customWidth="1"/>
    <col min="15627" max="15627" width="12.33203125" style="407" customWidth="1"/>
    <col min="15628" max="15628" width="11.33203125" style="407" customWidth="1"/>
    <col min="15629" max="15629" width="11.109375" style="407" customWidth="1"/>
    <col min="15630" max="15630" width="9.33203125" style="407"/>
    <col min="15631" max="15631" width="12" style="407" customWidth="1"/>
    <col min="15632" max="15632" width="10.6640625" style="407" customWidth="1"/>
    <col min="15633" max="15633" width="12.44140625" style="407" customWidth="1"/>
    <col min="15634" max="15634" width="10" style="407" customWidth="1"/>
    <col min="15635" max="15635" width="10.77734375" style="407" bestFit="1" customWidth="1"/>
    <col min="15636" max="15636" width="12.109375" style="407" bestFit="1" customWidth="1"/>
    <col min="15637" max="15872" width="9.33203125" style="407"/>
    <col min="15873" max="15873" width="5.33203125" style="407" customWidth="1"/>
    <col min="15874" max="15874" width="5.44140625" style="407" customWidth="1"/>
    <col min="15875" max="15875" width="40.77734375" style="407" customWidth="1"/>
    <col min="15876" max="15876" width="8.77734375" style="407" customWidth="1"/>
    <col min="15877" max="15877" width="12.77734375" style="407" customWidth="1"/>
    <col min="15878" max="15878" width="12.6640625" style="407" customWidth="1"/>
    <col min="15879" max="15879" width="12.33203125" style="407" customWidth="1"/>
    <col min="15880" max="15880" width="7.44140625" style="407" customWidth="1"/>
    <col min="15881" max="15881" width="12.109375" style="407" customWidth="1"/>
    <col min="15882" max="15882" width="12.6640625" style="407" customWidth="1"/>
    <col min="15883" max="15883" width="12.33203125" style="407" customWidth="1"/>
    <col min="15884" max="15884" width="11.33203125" style="407" customWidth="1"/>
    <col min="15885" max="15885" width="11.109375" style="407" customWidth="1"/>
    <col min="15886" max="15886" width="9.33203125" style="407"/>
    <col min="15887" max="15887" width="12" style="407" customWidth="1"/>
    <col min="15888" max="15888" width="10.6640625" style="407" customWidth="1"/>
    <col min="15889" max="15889" width="12.44140625" style="407" customWidth="1"/>
    <col min="15890" max="15890" width="10" style="407" customWidth="1"/>
    <col min="15891" max="15891" width="10.77734375" style="407" bestFit="1" customWidth="1"/>
    <col min="15892" max="15892" width="12.109375" style="407" bestFit="1" customWidth="1"/>
    <col min="15893" max="16128" width="9.33203125" style="407"/>
    <col min="16129" max="16129" width="5.33203125" style="407" customWidth="1"/>
    <col min="16130" max="16130" width="5.44140625" style="407" customWidth="1"/>
    <col min="16131" max="16131" width="40.77734375" style="407" customWidth="1"/>
    <col min="16132" max="16132" width="8.77734375" style="407" customWidth="1"/>
    <col min="16133" max="16133" width="12.77734375" style="407" customWidth="1"/>
    <col min="16134" max="16134" width="12.6640625" style="407" customWidth="1"/>
    <col min="16135" max="16135" width="12.33203125" style="407" customWidth="1"/>
    <col min="16136" max="16136" width="7.44140625" style="407" customWidth="1"/>
    <col min="16137" max="16137" width="12.109375" style="407" customWidth="1"/>
    <col min="16138" max="16138" width="12.6640625" style="407" customWidth="1"/>
    <col min="16139" max="16139" width="12.33203125" style="407" customWidth="1"/>
    <col min="16140" max="16140" width="11.33203125" style="407" customWidth="1"/>
    <col min="16141" max="16141" width="11.109375" style="407" customWidth="1"/>
    <col min="16142" max="16142" width="9.33203125" style="407"/>
    <col min="16143" max="16143" width="12" style="407" customWidth="1"/>
    <col min="16144" max="16144" width="10.6640625" style="407" customWidth="1"/>
    <col min="16145" max="16145" width="12.44140625" style="407" customWidth="1"/>
    <col min="16146" max="16146" width="10" style="407" customWidth="1"/>
    <col min="16147" max="16147" width="10.77734375" style="407" bestFit="1" customWidth="1"/>
    <col min="16148" max="16148" width="12.109375" style="407" bestFit="1" customWidth="1"/>
    <col min="16149" max="16384" width="9.33203125" style="407"/>
  </cols>
  <sheetData>
    <row r="1" spans="1:18" ht="13.5" customHeight="1" x14ac:dyDescent="0.3">
      <c r="A1" s="1640" t="s">
        <v>136</v>
      </c>
      <c r="B1" s="1640" t="s">
        <v>137</v>
      </c>
      <c r="C1" s="1641" t="s">
        <v>0</v>
      </c>
      <c r="D1" s="1640" t="s">
        <v>162</v>
      </c>
      <c r="E1" s="1643" t="s">
        <v>138</v>
      </c>
      <c r="F1" s="1644"/>
      <c r="G1" s="1643" t="s">
        <v>139</v>
      </c>
      <c r="H1" s="1644"/>
      <c r="I1" s="1637" t="s">
        <v>89</v>
      </c>
      <c r="J1" s="1638"/>
      <c r="K1" s="1638"/>
      <c r="L1" s="1638"/>
      <c r="M1" s="1638"/>
      <c r="N1" s="1638"/>
      <c r="O1" s="1638"/>
      <c r="P1" s="1639" t="s">
        <v>91</v>
      </c>
      <c r="Q1" s="1639"/>
      <c r="R1" s="1639"/>
    </row>
    <row r="2" spans="1:18" s="408" customFormat="1" ht="73.5" customHeight="1" x14ac:dyDescent="0.25">
      <c r="A2" s="1640"/>
      <c r="B2" s="1640"/>
      <c r="C2" s="1641"/>
      <c r="D2" s="1642"/>
      <c r="E2" s="99" t="s">
        <v>140</v>
      </c>
      <c r="F2" s="99" t="s">
        <v>141</v>
      </c>
      <c r="G2" s="99" t="s">
        <v>142</v>
      </c>
      <c r="H2" s="100" t="s">
        <v>143</v>
      </c>
      <c r="I2" s="101" t="s">
        <v>144</v>
      </c>
      <c r="J2" s="101" t="s">
        <v>145</v>
      </c>
      <c r="K2" s="395" t="s">
        <v>60</v>
      </c>
      <c r="L2" s="99" t="s">
        <v>73</v>
      </c>
      <c r="M2" s="395" t="s">
        <v>75</v>
      </c>
      <c r="N2" s="395" t="s">
        <v>82</v>
      </c>
      <c r="O2" s="395" t="s">
        <v>84</v>
      </c>
      <c r="P2" s="395" t="s">
        <v>146</v>
      </c>
      <c r="Q2" s="395" t="s">
        <v>99</v>
      </c>
      <c r="R2" s="395" t="s">
        <v>147</v>
      </c>
    </row>
    <row r="3" spans="1:18" s="408" customFormat="1" ht="12.9" customHeight="1" x14ac:dyDescent="0.25">
      <c r="A3" s="409">
        <v>1</v>
      </c>
      <c r="B3" s="409"/>
      <c r="C3" s="410" t="s">
        <v>148</v>
      </c>
      <c r="D3" s="411"/>
      <c r="E3" s="412"/>
      <c r="F3" s="413"/>
      <c r="G3" s="412"/>
      <c r="H3" s="414"/>
      <c r="I3" s="413"/>
      <c r="J3" s="413"/>
      <c r="K3" s="413"/>
      <c r="L3" s="413"/>
      <c r="M3" s="413"/>
      <c r="N3" s="413"/>
      <c r="O3" s="413"/>
      <c r="P3" s="413"/>
      <c r="Q3" s="413"/>
      <c r="R3" s="413"/>
    </row>
    <row r="4" spans="1:18" s="408" customFormat="1" ht="12.9" customHeight="1" x14ac:dyDescent="0.25">
      <c r="A4" s="415">
        <v>1</v>
      </c>
      <c r="B4" s="415">
        <v>1</v>
      </c>
      <c r="C4" s="416" t="s">
        <v>163</v>
      </c>
      <c r="D4" s="417"/>
      <c r="E4" s="418"/>
      <c r="F4" s="419"/>
      <c r="G4" s="418"/>
      <c r="H4" s="420"/>
      <c r="I4" s="419"/>
      <c r="J4" s="419"/>
      <c r="K4" s="419"/>
      <c r="L4" s="419"/>
      <c r="M4" s="419"/>
      <c r="N4" s="419"/>
      <c r="O4" s="419"/>
      <c r="P4" s="419"/>
      <c r="Q4" s="419"/>
      <c r="R4" s="419"/>
    </row>
    <row r="5" spans="1:18" s="104" customFormat="1" ht="13.5" customHeight="1" x14ac:dyDescent="0.25">
      <c r="A5" s="102">
        <v>1</v>
      </c>
      <c r="B5" s="102">
        <v>12</v>
      </c>
      <c r="C5" s="378" t="s">
        <v>149</v>
      </c>
      <c r="D5" s="421"/>
      <c r="E5" s="422"/>
      <c r="F5" s="103"/>
      <c r="G5" s="422"/>
      <c r="H5" s="423"/>
      <c r="I5" s="424"/>
      <c r="J5" s="424"/>
      <c r="K5" s="103"/>
      <c r="L5" s="103"/>
      <c r="M5" s="103"/>
      <c r="N5" s="103"/>
      <c r="O5" s="103"/>
      <c r="P5" s="103"/>
      <c r="Q5" s="103"/>
      <c r="R5" s="103"/>
    </row>
    <row r="6" spans="1:18" s="104" customFormat="1" ht="24.9" customHeight="1" x14ac:dyDescent="0.25">
      <c r="A6" s="102"/>
      <c r="B6" s="102"/>
      <c r="C6" s="425" t="s">
        <v>164</v>
      </c>
      <c r="D6" s="426"/>
      <c r="E6" s="427"/>
      <c r="F6" s="103"/>
      <c r="G6" s="427"/>
      <c r="H6" s="428"/>
      <c r="I6" s="424"/>
      <c r="J6" s="424"/>
      <c r="K6" s="103"/>
      <c r="L6" s="103"/>
      <c r="M6" s="103"/>
      <c r="N6" s="103"/>
      <c r="O6" s="103"/>
      <c r="P6" s="103"/>
      <c r="Q6" s="103"/>
      <c r="R6" s="103"/>
    </row>
    <row r="7" spans="1:18" s="104" customFormat="1" ht="17.100000000000001" customHeight="1" x14ac:dyDescent="0.25">
      <c r="A7" s="415"/>
      <c r="B7" s="415"/>
      <c r="C7" s="419" t="s">
        <v>165</v>
      </c>
      <c r="D7" s="1235" t="s">
        <v>166</v>
      </c>
      <c r="E7" s="429">
        <v>9906</v>
      </c>
      <c r="F7" s="103">
        <v>9906</v>
      </c>
      <c r="G7" s="429">
        <f>SUM(I7:R7)</f>
        <v>6710</v>
      </c>
      <c r="H7" s="430">
        <f>G7/F7*100</f>
        <v>67.736725217040174</v>
      </c>
      <c r="I7" s="431"/>
      <c r="J7" s="103"/>
      <c r="K7" s="103"/>
      <c r="L7" s="103">
        <v>6710</v>
      </c>
      <c r="M7" s="103"/>
      <c r="N7" s="103"/>
      <c r="O7" s="103"/>
      <c r="P7" s="103"/>
      <c r="Q7" s="103"/>
      <c r="R7" s="103"/>
    </row>
    <row r="8" spans="1:18" s="104" customFormat="1" ht="17.100000000000001" customHeight="1" x14ac:dyDescent="0.25">
      <c r="A8" s="432"/>
      <c r="B8" s="432"/>
      <c r="C8" s="383" t="s">
        <v>1044</v>
      </c>
      <c r="D8" s="1236">
        <v>121602</v>
      </c>
      <c r="E8" s="433"/>
      <c r="F8" s="434"/>
      <c r="G8" s="429">
        <f t="shared" ref="G8:G14" si="0">SUM(I8:R8)</f>
        <v>880</v>
      </c>
      <c r="H8" s="430"/>
      <c r="I8" s="434"/>
      <c r="J8" s="434"/>
      <c r="K8" s="434">
        <v>880</v>
      </c>
      <c r="L8" s="434"/>
      <c r="M8" s="434"/>
      <c r="N8" s="434"/>
      <c r="O8" s="434"/>
      <c r="P8" s="434"/>
      <c r="Q8" s="434"/>
      <c r="R8" s="434"/>
    </row>
    <row r="9" spans="1:18" s="104" customFormat="1" ht="17.100000000000001" customHeight="1" x14ac:dyDescent="0.25">
      <c r="A9" s="432"/>
      <c r="B9" s="432"/>
      <c r="C9" s="383" t="s">
        <v>2264</v>
      </c>
      <c r="D9" s="1236">
        <v>121118</v>
      </c>
      <c r="E9" s="433"/>
      <c r="F9" s="434"/>
      <c r="G9" s="429">
        <f t="shared" si="0"/>
        <v>159</v>
      </c>
      <c r="H9" s="430"/>
      <c r="I9" s="434"/>
      <c r="J9" s="434"/>
      <c r="K9" s="434"/>
      <c r="L9" s="434">
        <v>159</v>
      </c>
      <c r="M9" s="434"/>
      <c r="N9" s="434"/>
      <c r="O9" s="434"/>
      <c r="P9" s="434"/>
      <c r="Q9" s="434"/>
      <c r="R9" s="434"/>
    </row>
    <row r="10" spans="1:18" s="104" customFormat="1" ht="17.100000000000001" customHeight="1" x14ac:dyDescent="0.25">
      <c r="A10" s="960"/>
      <c r="B10" s="960"/>
      <c r="C10" s="926" t="s">
        <v>305</v>
      </c>
      <c r="D10" s="972"/>
      <c r="E10" s="961"/>
      <c r="F10" s="962"/>
      <c r="G10" s="429"/>
      <c r="H10" s="430"/>
      <c r="I10" s="962"/>
      <c r="J10" s="962"/>
      <c r="K10" s="962"/>
      <c r="L10" s="962"/>
      <c r="M10" s="962"/>
      <c r="N10" s="962"/>
      <c r="O10" s="962"/>
      <c r="P10" s="962"/>
      <c r="Q10" s="962"/>
      <c r="R10" s="962"/>
    </row>
    <row r="11" spans="1:18" s="104" customFormat="1" ht="17.100000000000001" customHeight="1" x14ac:dyDescent="0.25">
      <c r="A11" s="960"/>
      <c r="B11" s="960"/>
      <c r="C11" s="983" t="s">
        <v>306</v>
      </c>
      <c r="D11" s="1269">
        <v>121517</v>
      </c>
      <c r="E11" s="961"/>
      <c r="F11" s="962">
        <v>243</v>
      </c>
      <c r="G11" s="429">
        <f t="shared" si="0"/>
        <v>243</v>
      </c>
      <c r="H11" s="430">
        <f t="shared" ref="H11" si="1">G11/F11*100</f>
        <v>100</v>
      </c>
      <c r="I11" s="962"/>
      <c r="J11" s="962"/>
      <c r="K11" s="962"/>
      <c r="L11" s="962"/>
      <c r="M11" s="962"/>
      <c r="N11" s="962">
        <v>243</v>
      </c>
      <c r="O11" s="962"/>
      <c r="P11" s="962"/>
      <c r="Q11" s="962"/>
      <c r="R11" s="962"/>
    </row>
    <row r="12" spans="1:18" s="104" customFormat="1" ht="17.100000000000001" customHeight="1" x14ac:dyDescent="0.25">
      <c r="A12" s="432"/>
      <c r="B12" s="432"/>
      <c r="C12" s="382" t="s">
        <v>167</v>
      </c>
      <c r="D12" s="1236"/>
      <c r="E12" s="433"/>
      <c r="F12" s="434"/>
      <c r="G12" s="429"/>
      <c r="H12" s="435"/>
      <c r="I12" s="434"/>
      <c r="J12" s="434"/>
      <c r="K12" s="434"/>
      <c r="L12" s="434"/>
      <c r="M12" s="434"/>
      <c r="N12" s="434"/>
      <c r="O12" s="434"/>
      <c r="P12" s="434"/>
      <c r="Q12" s="434"/>
      <c r="R12" s="434"/>
    </row>
    <row r="13" spans="1:18" s="104" customFormat="1" ht="17.100000000000001" customHeight="1" x14ac:dyDescent="0.25">
      <c r="A13" s="432"/>
      <c r="B13" s="432"/>
      <c r="C13" s="383" t="s">
        <v>1042</v>
      </c>
      <c r="D13" s="1236">
        <v>121126</v>
      </c>
      <c r="E13" s="433"/>
      <c r="F13" s="434"/>
      <c r="G13" s="429">
        <f t="shared" si="0"/>
        <v>50</v>
      </c>
      <c r="H13" s="435"/>
      <c r="I13" s="434"/>
      <c r="J13" s="434"/>
      <c r="K13" s="434"/>
      <c r="L13" s="434">
        <v>50</v>
      </c>
      <c r="M13" s="434"/>
      <c r="N13" s="434"/>
      <c r="O13" s="434"/>
      <c r="P13" s="434"/>
      <c r="Q13" s="434"/>
      <c r="R13" s="434"/>
    </row>
    <row r="14" spans="1:18" s="104" customFormat="1" ht="17.100000000000001" customHeight="1" x14ac:dyDescent="0.25">
      <c r="A14" s="432"/>
      <c r="B14" s="432"/>
      <c r="C14" s="383" t="s">
        <v>2461</v>
      </c>
      <c r="D14" s="1236">
        <v>121203</v>
      </c>
      <c r="E14" s="433"/>
      <c r="F14" s="434"/>
      <c r="G14" s="429">
        <f t="shared" si="0"/>
        <v>3707</v>
      </c>
      <c r="H14" s="435"/>
      <c r="I14" s="434"/>
      <c r="J14" s="434"/>
      <c r="K14" s="434"/>
      <c r="L14" s="434">
        <v>3707</v>
      </c>
      <c r="M14" s="434"/>
      <c r="N14" s="434"/>
      <c r="O14" s="434"/>
      <c r="P14" s="434"/>
      <c r="Q14" s="434"/>
      <c r="R14" s="434"/>
    </row>
    <row r="15" spans="1:18" s="104" customFormat="1" ht="13.5" customHeight="1" x14ac:dyDescent="0.25">
      <c r="A15" s="436"/>
      <c r="B15" s="436"/>
      <c r="C15" s="105" t="s">
        <v>170</v>
      </c>
      <c r="D15" s="1237"/>
      <c r="E15" s="437">
        <f>SUM(E5:E14)</f>
        <v>9906</v>
      </c>
      <c r="F15" s="437">
        <f t="shared" ref="F15:G15" si="2">SUM(F5:F14)</f>
        <v>10149</v>
      </c>
      <c r="G15" s="437">
        <f t="shared" si="2"/>
        <v>11749</v>
      </c>
      <c r="H15" s="438">
        <f t="shared" ref="H15:H147" si="3">G15/F15*100</f>
        <v>115.76510000985319</v>
      </c>
      <c r="I15" s="439">
        <f>SUM(I5:I14)</f>
        <v>0</v>
      </c>
      <c r="J15" s="439">
        <f t="shared" ref="J15:R15" si="4">SUM(J5:J14)</f>
        <v>0</v>
      </c>
      <c r="K15" s="439">
        <f t="shared" si="4"/>
        <v>880</v>
      </c>
      <c r="L15" s="439">
        <f t="shared" si="4"/>
        <v>10626</v>
      </c>
      <c r="M15" s="439">
        <f t="shared" si="4"/>
        <v>0</v>
      </c>
      <c r="N15" s="439">
        <f t="shared" si="4"/>
        <v>243</v>
      </c>
      <c r="O15" s="439">
        <f t="shared" si="4"/>
        <v>0</v>
      </c>
      <c r="P15" s="439">
        <f t="shared" si="4"/>
        <v>0</v>
      </c>
      <c r="Q15" s="439">
        <f t="shared" si="4"/>
        <v>0</v>
      </c>
      <c r="R15" s="439">
        <f t="shared" si="4"/>
        <v>0</v>
      </c>
    </row>
    <row r="16" spans="1:18" s="104" customFormat="1" ht="16.5" customHeight="1" x14ac:dyDescent="0.25">
      <c r="A16" s="417">
        <v>1</v>
      </c>
      <c r="B16" s="417">
        <v>13</v>
      </c>
      <c r="C16" s="378" t="s">
        <v>150</v>
      </c>
      <c r="D16" s="1235"/>
      <c r="E16" s="429"/>
      <c r="F16" s="440"/>
      <c r="G16" s="429"/>
      <c r="H16" s="441"/>
      <c r="I16" s="106"/>
      <c r="J16" s="440"/>
      <c r="K16" s="440"/>
      <c r="L16" s="440"/>
      <c r="M16" s="440"/>
      <c r="N16" s="440"/>
      <c r="O16" s="440"/>
      <c r="P16" s="440"/>
      <c r="Q16" s="440"/>
      <c r="R16" s="440"/>
    </row>
    <row r="17" spans="1:18" s="104" customFormat="1" ht="16.5" customHeight="1" x14ac:dyDescent="0.25">
      <c r="A17" s="417"/>
      <c r="B17" s="417"/>
      <c r="C17" s="425" t="s">
        <v>171</v>
      </c>
      <c r="D17" s="1238"/>
      <c r="E17" s="442"/>
      <c r="F17" s="103"/>
      <c r="G17" s="429"/>
      <c r="H17" s="441"/>
      <c r="I17" s="103"/>
      <c r="J17" s="103"/>
      <c r="K17" s="103"/>
      <c r="L17" s="103"/>
      <c r="M17" s="103"/>
      <c r="N17" s="103"/>
      <c r="O17" s="103"/>
      <c r="P17" s="103"/>
      <c r="Q17" s="103"/>
      <c r="R17" s="103"/>
    </row>
    <row r="18" spans="1:18" s="104" customFormat="1" ht="24.9" customHeight="1" x14ac:dyDescent="0.25">
      <c r="A18" s="417"/>
      <c r="B18" s="417"/>
      <c r="C18" s="425" t="s">
        <v>172</v>
      </c>
      <c r="D18" s="1238">
        <v>131705</v>
      </c>
      <c r="E18" s="442">
        <v>41101</v>
      </c>
      <c r="F18" s="103">
        <v>41101</v>
      </c>
      <c r="G18" s="429">
        <f>SUM(I18:R18)</f>
        <v>41190</v>
      </c>
      <c r="H18" s="441">
        <f t="shared" si="3"/>
        <v>100.21653974355856</v>
      </c>
      <c r="I18" s="103">
        <v>41190</v>
      </c>
      <c r="J18" s="103"/>
      <c r="K18" s="103"/>
      <c r="L18" s="103"/>
      <c r="M18" s="103"/>
      <c r="N18" s="103"/>
      <c r="O18" s="103"/>
      <c r="P18" s="103"/>
      <c r="Q18" s="103"/>
      <c r="R18" s="103"/>
    </row>
    <row r="19" spans="1:18" s="104" customFormat="1" ht="22.2" customHeight="1" x14ac:dyDescent="0.25">
      <c r="A19" s="966"/>
      <c r="B19" s="966"/>
      <c r="C19" s="970" t="s">
        <v>181</v>
      </c>
      <c r="D19" s="971"/>
      <c r="E19" s="967"/>
      <c r="F19" s="968"/>
      <c r="G19" s="429"/>
      <c r="H19" s="441"/>
      <c r="I19" s="968"/>
      <c r="J19" s="968"/>
      <c r="K19" s="968"/>
      <c r="L19" s="968"/>
      <c r="M19" s="968"/>
      <c r="N19" s="968"/>
      <c r="O19" s="968"/>
      <c r="P19" s="968"/>
      <c r="Q19" s="968"/>
      <c r="R19" s="968"/>
    </row>
    <row r="20" spans="1:18" s="104" customFormat="1" ht="13.95" customHeight="1" x14ac:dyDescent="0.25">
      <c r="A20" s="966"/>
      <c r="B20" s="966"/>
      <c r="C20" s="325" t="s">
        <v>1847</v>
      </c>
      <c r="D20" s="971">
        <v>134939</v>
      </c>
      <c r="E20" s="967">
        <v>19955</v>
      </c>
      <c r="F20" s="968">
        <v>19955</v>
      </c>
      <c r="G20" s="429">
        <f t="shared" ref="G20:G51" si="5">SUM(I20:R20)</f>
        <v>19955</v>
      </c>
      <c r="H20" s="441">
        <f t="shared" si="3"/>
        <v>100</v>
      </c>
      <c r="I20" s="968"/>
      <c r="J20" s="968"/>
      <c r="K20" s="968"/>
      <c r="L20" s="968"/>
      <c r="M20" s="968"/>
      <c r="N20" s="968"/>
      <c r="O20" s="968"/>
      <c r="P20" s="968"/>
      <c r="Q20" s="968">
        <v>19955</v>
      </c>
      <c r="R20" s="968"/>
    </row>
    <row r="21" spans="1:18" s="104" customFormat="1" ht="13.95" customHeight="1" x14ac:dyDescent="0.25">
      <c r="A21" s="966"/>
      <c r="B21" s="966"/>
      <c r="C21" s="325" t="s">
        <v>1978</v>
      </c>
      <c r="D21" s="972">
        <v>132913</v>
      </c>
      <c r="E21" s="967"/>
      <c r="F21" s="968">
        <v>7000</v>
      </c>
      <c r="G21" s="429">
        <f t="shared" si="5"/>
        <v>7000</v>
      </c>
      <c r="H21" s="441">
        <f t="shared" si="3"/>
        <v>100</v>
      </c>
      <c r="I21" s="968"/>
      <c r="J21" s="968">
        <v>7000</v>
      </c>
      <c r="K21" s="968"/>
      <c r="L21" s="968"/>
      <c r="M21" s="968"/>
      <c r="N21" s="968"/>
      <c r="O21" s="968"/>
      <c r="P21" s="968"/>
      <c r="Q21" s="968"/>
      <c r="R21" s="968"/>
    </row>
    <row r="22" spans="1:18" s="104" customFormat="1" ht="13.95" customHeight="1" x14ac:dyDescent="0.25">
      <c r="A22" s="1221"/>
      <c r="B22" s="1221"/>
      <c r="C22" s="325" t="s">
        <v>2265</v>
      </c>
      <c r="D22" s="1222">
        <v>134912</v>
      </c>
      <c r="E22" s="1223"/>
      <c r="F22" s="1224"/>
      <c r="G22" s="429">
        <f t="shared" si="5"/>
        <v>3000</v>
      </c>
      <c r="H22" s="1226"/>
      <c r="I22" s="1224"/>
      <c r="J22" s="1224">
        <v>3000</v>
      </c>
      <c r="K22" s="1224"/>
      <c r="L22" s="1224"/>
      <c r="M22" s="1224"/>
      <c r="N22" s="1224"/>
      <c r="O22" s="1224"/>
      <c r="P22" s="1224"/>
      <c r="Q22" s="1224"/>
      <c r="R22" s="1224"/>
    </row>
    <row r="23" spans="1:18" s="104" customFormat="1" ht="13.95" customHeight="1" x14ac:dyDescent="0.25">
      <c r="A23" s="443"/>
      <c r="B23" s="443"/>
      <c r="C23" s="391" t="s">
        <v>340</v>
      </c>
      <c r="D23" s="1236"/>
      <c r="E23" s="444"/>
      <c r="F23" s="445"/>
      <c r="G23" s="429"/>
      <c r="H23" s="441"/>
      <c r="I23" s="447"/>
      <c r="J23" s="445"/>
      <c r="K23" s="445"/>
      <c r="L23" s="445"/>
      <c r="M23" s="445"/>
      <c r="N23" s="445"/>
      <c r="O23" s="445"/>
      <c r="P23" s="445"/>
      <c r="Q23" s="445"/>
      <c r="R23" s="445"/>
    </row>
    <row r="24" spans="1:18" s="104" customFormat="1" ht="24.75" customHeight="1" x14ac:dyDescent="0.25">
      <c r="A24" s="443"/>
      <c r="B24" s="443"/>
      <c r="C24" s="387" t="s">
        <v>2462</v>
      </c>
      <c r="D24" s="1236">
        <v>131404</v>
      </c>
      <c r="E24" s="444"/>
      <c r="F24" s="445"/>
      <c r="G24" s="429">
        <f t="shared" si="5"/>
        <v>483</v>
      </c>
      <c r="H24" s="441"/>
      <c r="I24" s="447"/>
      <c r="J24" s="445"/>
      <c r="K24" s="445"/>
      <c r="L24" s="445"/>
      <c r="M24" s="445"/>
      <c r="N24" s="451">
        <v>483</v>
      </c>
      <c r="O24" s="445"/>
      <c r="P24" s="445"/>
      <c r="Q24" s="445"/>
      <c r="R24" s="445"/>
    </row>
    <row r="25" spans="1:18" s="104" customFormat="1" ht="24.9" customHeight="1" x14ac:dyDescent="0.25">
      <c r="A25" s="417"/>
      <c r="B25" s="417"/>
      <c r="C25" s="448" t="s">
        <v>173</v>
      </c>
      <c r="D25" s="1238"/>
      <c r="E25" s="442"/>
      <c r="F25" s="449"/>
      <c r="G25" s="429"/>
      <c r="H25" s="441"/>
      <c r="I25" s="103"/>
      <c r="J25" s="103"/>
      <c r="K25" s="103"/>
      <c r="L25" s="103"/>
      <c r="M25" s="103"/>
      <c r="N25" s="103"/>
      <c r="O25" s="103"/>
      <c r="P25" s="103"/>
      <c r="Q25" s="103"/>
      <c r="R25" s="103"/>
    </row>
    <row r="26" spans="1:18" s="104" customFormat="1" ht="13.95" customHeight="1" x14ac:dyDescent="0.25">
      <c r="A26" s="417"/>
      <c r="B26" s="417"/>
      <c r="C26" s="448" t="s">
        <v>174</v>
      </c>
      <c r="D26" s="1238">
        <v>131703</v>
      </c>
      <c r="E26" s="442">
        <v>6007</v>
      </c>
      <c r="F26" s="103">
        <v>6007</v>
      </c>
      <c r="G26" s="429">
        <f t="shared" si="5"/>
        <v>6204</v>
      </c>
      <c r="H26" s="441">
        <f t="shared" si="3"/>
        <v>103.27950724155153</v>
      </c>
      <c r="I26" s="103"/>
      <c r="J26" s="103"/>
      <c r="K26" s="103"/>
      <c r="L26" s="103">
        <v>6204</v>
      </c>
      <c r="M26" s="103"/>
      <c r="N26" s="103"/>
      <c r="O26" s="103"/>
      <c r="P26" s="103"/>
      <c r="Q26" s="103"/>
      <c r="R26" s="103"/>
    </row>
    <row r="27" spans="1:18" s="104" customFormat="1" ht="13.95" customHeight="1" x14ac:dyDescent="0.25">
      <c r="A27" s="966"/>
      <c r="B27" s="966"/>
      <c r="C27" s="974" t="s">
        <v>1990</v>
      </c>
      <c r="D27" s="972">
        <v>121319</v>
      </c>
      <c r="E27" s="967"/>
      <c r="F27" s="968">
        <v>2632</v>
      </c>
      <c r="G27" s="429">
        <f t="shared" si="5"/>
        <v>2632</v>
      </c>
      <c r="H27" s="441">
        <f t="shared" si="3"/>
        <v>100</v>
      </c>
      <c r="I27" s="968"/>
      <c r="J27" s="968"/>
      <c r="K27" s="968"/>
      <c r="L27" s="968"/>
      <c r="M27" s="968"/>
      <c r="N27" s="968">
        <v>2632</v>
      </c>
      <c r="O27" s="968"/>
      <c r="P27" s="968"/>
      <c r="Q27" s="968"/>
      <c r="R27" s="968"/>
    </row>
    <row r="28" spans="1:18" s="104" customFormat="1" ht="13.95" customHeight="1" x14ac:dyDescent="0.25">
      <c r="A28" s="417"/>
      <c r="B28" s="417"/>
      <c r="C28" s="979" t="s">
        <v>1989</v>
      </c>
      <c r="D28" s="1239"/>
      <c r="E28" s="442"/>
      <c r="F28" s="103"/>
      <c r="G28" s="429"/>
      <c r="H28" s="441"/>
      <c r="I28" s="103"/>
      <c r="J28" s="103"/>
      <c r="K28" s="103"/>
      <c r="L28" s="103"/>
      <c r="M28" s="103"/>
      <c r="N28" s="103"/>
      <c r="O28" s="103"/>
      <c r="P28" s="103"/>
      <c r="Q28" s="103"/>
      <c r="R28" s="103"/>
    </row>
    <row r="29" spans="1:18" s="104" customFormat="1" ht="22.95" customHeight="1" x14ac:dyDescent="0.25">
      <c r="A29" s="417"/>
      <c r="B29" s="417"/>
      <c r="C29" s="976" t="s">
        <v>2282</v>
      </c>
      <c r="D29" s="971">
        <v>131508</v>
      </c>
      <c r="E29" s="987">
        <f>288500+[1]táj.1!E27</f>
        <v>288500</v>
      </c>
      <c r="F29" s="103">
        <v>288500</v>
      </c>
      <c r="G29" s="429">
        <f t="shared" si="5"/>
        <v>288500</v>
      </c>
      <c r="H29" s="441">
        <f t="shared" si="3"/>
        <v>100</v>
      </c>
      <c r="I29" s="103">
        <v>288500</v>
      </c>
      <c r="J29" s="103"/>
      <c r="K29" s="103"/>
      <c r="L29" s="103"/>
      <c r="M29" s="103"/>
      <c r="N29" s="103"/>
      <c r="O29" s="103"/>
      <c r="P29" s="103"/>
      <c r="Q29" s="103"/>
      <c r="R29" s="103"/>
    </row>
    <row r="30" spans="1:18" s="104" customFormat="1" ht="13.95" customHeight="1" x14ac:dyDescent="0.25">
      <c r="A30" s="417"/>
      <c r="B30" s="417"/>
      <c r="C30" s="976" t="s">
        <v>2283</v>
      </c>
      <c r="D30" s="971">
        <v>131509</v>
      </c>
      <c r="E30" s="987">
        <f>65000+[1]táj.1!E28</f>
        <v>65000</v>
      </c>
      <c r="F30" s="103">
        <v>65000</v>
      </c>
      <c r="G30" s="429">
        <f t="shared" si="5"/>
        <v>65000</v>
      </c>
      <c r="H30" s="441">
        <f t="shared" si="3"/>
        <v>100</v>
      </c>
      <c r="I30" s="103">
        <v>65000</v>
      </c>
      <c r="J30" s="103"/>
      <c r="K30" s="103"/>
      <c r="L30" s="103"/>
      <c r="M30" s="103"/>
      <c r="N30" s="103"/>
      <c r="O30" s="103"/>
      <c r="P30" s="103"/>
      <c r="Q30" s="103"/>
      <c r="R30" s="103"/>
    </row>
    <row r="31" spans="1:18" s="104" customFormat="1" ht="24" customHeight="1" x14ac:dyDescent="0.25">
      <c r="A31" s="417"/>
      <c r="B31" s="417"/>
      <c r="C31" s="926" t="s">
        <v>890</v>
      </c>
      <c r="D31" s="972"/>
      <c r="E31" s="987"/>
      <c r="F31" s="103"/>
      <c r="G31" s="429"/>
      <c r="H31" s="441"/>
      <c r="I31" s="103"/>
      <c r="J31" s="103"/>
      <c r="K31" s="103"/>
      <c r="L31" s="103"/>
      <c r="M31" s="103"/>
      <c r="N31" s="103"/>
      <c r="O31" s="103"/>
      <c r="P31" s="103"/>
      <c r="Q31" s="103"/>
      <c r="R31" s="103"/>
    </row>
    <row r="32" spans="1:18" s="104" customFormat="1" ht="15.6" customHeight="1" x14ac:dyDescent="0.25">
      <c r="A32" s="559"/>
      <c r="B32" s="559"/>
      <c r="C32" s="926" t="s">
        <v>856</v>
      </c>
      <c r="D32" s="972">
        <v>131716</v>
      </c>
      <c r="E32" s="987"/>
      <c r="F32" s="560">
        <v>293</v>
      </c>
      <c r="G32" s="429">
        <f t="shared" si="5"/>
        <v>321</v>
      </c>
      <c r="H32" s="441">
        <f t="shared" si="3"/>
        <v>109.55631399317407</v>
      </c>
      <c r="I32" s="562"/>
      <c r="J32" s="562"/>
      <c r="K32" s="562"/>
      <c r="L32" s="562"/>
      <c r="M32" s="562"/>
      <c r="N32" s="562">
        <v>318</v>
      </c>
      <c r="O32" s="562">
        <v>3</v>
      </c>
      <c r="P32" s="562"/>
      <c r="Q32" s="562"/>
      <c r="R32" s="562"/>
    </row>
    <row r="33" spans="1:18" s="104" customFormat="1" ht="25.95" customHeight="1" x14ac:dyDescent="0.25">
      <c r="A33" s="443"/>
      <c r="B33" s="443"/>
      <c r="C33" s="926" t="s">
        <v>296</v>
      </c>
      <c r="D33" s="978"/>
      <c r="E33" s="987"/>
      <c r="F33" s="434"/>
      <c r="G33" s="429"/>
      <c r="H33" s="441"/>
      <c r="I33" s="451"/>
      <c r="J33" s="451"/>
      <c r="K33" s="451"/>
      <c r="L33" s="451"/>
      <c r="M33" s="451"/>
      <c r="N33" s="451"/>
      <c r="O33" s="451"/>
      <c r="P33" s="451"/>
      <c r="Q33" s="451"/>
      <c r="R33" s="451"/>
    </row>
    <row r="34" spans="1:18" s="104" customFormat="1" ht="13.95" customHeight="1" x14ac:dyDescent="0.25">
      <c r="A34" s="443"/>
      <c r="B34" s="443"/>
      <c r="C34" s="977" t="s">
        <v>857</v>
      </c>
      <c r="D34" s="978">
        <v>131845</v>
      </c>
      <c r="E34" s="987"/>
      <c r="F34" s="434">
        <v>2000</v>
      </c>
      <c r="G34" s="429">
        <f t="shared" si="5"/>
        <v>2000</v>
      </c>
      <c r="H34" s="441">
        <f t="shared" si="3"/>
        <v>100</v>
      </c>
      <c r="I34" s="451"/>
      <c r="J34" s="451"/>
      <c r="K34" s="451"/>
      <c r="L34" s="451"/>
      <c r="M34" s="451"/>
      <c r="N34" s="451">
        <v>2000</v>
      </c>
      <c r="O34" s="451"/>
      <c r="P34" s="451"/>
      <c r="Q34" s="451"/>
      <c r="R34" s="451"/>
    </row>
    <row r="35" spans="1:18" s="104" customFormat="1" ht="15" customHeight="1" x14ac:dyDescent="0.25">
      <c r="A35" s="443"/>
      <c r="B35" s="443"/>
      <c r="C35" s="926" t="s">
        <v>1979</v>
      </c>
      <c r="D35" s="972"/>
      <c r="E35" s="987"/>
      <c r="F35" s="434"/>
      <c r="G35" s="429"/>
      <c r="H35" s="441"/>
      <c r="I35" s="451"/>
      <c r="J35" s="451"/>
      <c r="K35" s="451"/>
      <c r="L35" s="451"/>
      <c r="M35" s="451"/>
      <c r="N35" s="451"/>
      <c r="O35" s="451"/>
      <c r="P35" s="451"/>
      <c r="Q35" s="451"/>
      <c r="R35" s="451"/>
    </row>
    <row r="36" spans="1:18" s="104" customFormat="1" ht="15" customHeight="1" x14ac:dyDescent="0.25">
      <c r="A36" s="443"/>
      <c r="B36" s="443"/>
      <c r="C36" s="926" t="s">
        <v>1980</v>
      </c>
      <c r="D36" s="972">
        <v>131304</v>
      </c>
      <c r="E36" s="987"/>
      <c r="F36" s="434">
        <v>7500</v>
      </c>
      <c r="G36" s="429">
        <f t="shared" si="5"/>
        <v>7500</v>
      </c>
      <c r="H36" s="441">
        <f t="shared" si="3"/>
        <v>100</v>
      </c>
      <c r="I36" s="451">
        <v>7500</v>
      </c>
      <c r="J36" s="451"/>
      <c r="K36" s="451"/>
      <c r="L36" s="451"/>
      <c r="M36" s="451"/>
      <c r="N36" s="451"/>
      <c r="O36" s="451"/>
      <c r="P36" s="451"/>
      <c r="Q36" s="451"/>
      <c r="R36" s="451"/>
    </row>
    <row r="37" spans="1:18" s="104" customFormat="1" ht="32.4" customHeight="1" x14ac:dyDescent="0.25">
      <c r="A37" s="559"/>
      <c r="B37" s="559"/>
      <c r="C37" s="926" t="s">
        <v>1981</v>
      </c>
      <c r="D37" s="972">
        <v>131867</v>
      </c>
      <c r="E37" s="987"/>
      <c r="F37" s="560">
        <v>4000</v>
      </c>
      <c r="G37" s="429">
        <f t="shared" si="5"/>
        <v>4000</v>
      </c>
      <c r="H37" s="441">
        <f t="shared" si="3"/>
        <v>100</v>
      </c>
      <c r="I37" s="562">
        <v>4000</v>
      </c>
      <c r="J37" s="562"/>
      <c r="K37" s="562"/>
      <c r="L37" s="562"/>
      <c r="M37" s="562"/>
      <c r="N37" s="562"/>
      <c r="O37" s="562"/>
      <c r="P37" s="562"/>
      <c r="Q37" s="562"/>
      <c r="R37" s="562"/>
    </row>
    <row r="38" spans="1:18" s="104" customFormat="1" ht="25.5" customHeight="1" x14ac:dyDescent="0.25">
      <c r="A38" s="533"/>
      <c r="B38" s="533"/>
      <c r="C38" s="926" t="s">
        <v>1982</v>
      </c>
      <c r="D38" s="972">
        <v>131868</v>
      </c>
      <c r="E38" s="987"/>
      <c r="F38" s="434">
        <v>4000</v>
      </c>
      <c r="G38" s="429">
        <f t="shared" si="5"/>
        <v>4000</v>
      </c>
      <c r="H38" s="441">
        <f t="shared" si="3"/>
        <v>100</v>
      </c>
      <c r="I38" s="451">
        <v>4000</v>
      </c>
      <c r="J38" s="451"/>
      <c r="K38" s="451"/>
      <c r="L38" s="451"/>
      <c r="M38" s="451"/>
      <c r="N38" s="451"/>
      <c r="O38" s="451"/>
      <c r="P38" s="451"/>
      <c r="Q38" s="451"/>
      <c r="R38" s="451"/>
    </row>
    <row r="39" spans="1:18" s="104" customFormat="1" ht="25.5" customHeight="1" x14ac:dyDescent="0.25">
      <c r="A39" s="533"/>
      <c r="B39" s="533"/>
      <c r="C39" s="926" t="s">
        <v>1983</v>
      </c>
      <c r="D39" s="972">
        <v>131328</v>
      </c>
      <c r="E39" s="987"/>
      <c r="F39" s="434">
        <v>2000</v>
      </c>
      <c r="G39" s="429">
        <f t="shared" si="5"/>
        <v>2000</v>
      </c>
      <c r="H39" s="441">
        <f t="shared" si="3"/>
        <v>100</v>
      </c>
      <c r="I39" s="451">
        <v>2000</v>
      </c>
      <c r="J39" s="451"/>
      <c r="K39" s="451"/>
      <c r="L39" s="451"/>
      <c r="M39" s="451"/>
      <c r="N39" s="451"/>
      <c r="O39" s="451"/>
      <c r="P39" s="451"/>
      <c r="Q39" s="451"/>
      <c r="R39" s="451"/>
    </row>
    <row r="40" spans="1:18" s="104" customFormat="1" ht="25.5" customHeight="1" x14ac:dyDescent="0.25">
      <c r="A40" s="533"/>
      <c r="B40" s="533"/>
      <c r="C40" s="926" t="s">
        <v>1984</v>
      </c>
      <c r="D40" s="972"/>
      <c r="E40" s="987"/>
      <c r="F40" s="434"/>
      <c r="G40" s="429"/>
      <c r="H40" s="441"/>
      <c r="I40" s="451"/>
      <c r="J40" s="451"/>
      <c r="K40" s="451"/>
      <c r="L40" s="451"/>
      <c r="M40" s="451"/>
      <c r="N40" s="451"/>
      <c r="O40" s="451"/>
      <c r="P40" s="451"/>
      <c r="Q40" s="451"/>
      <c r="R40" s="451"/>
    </row>
    <row r="41" spans="1:18" s="104" customFormat="1" ht="16.2" customHeight="1" x14ac:dyDescent="0.25">
      <c r="A41" s="973"/>
      <c r="B41" s="973"/>
      <c r="C41" s="325" t="s">
        <v>1985</v>
      </c>
      <c r="D41" s="972">
        <v>132917</v>
      </c>
      <c r="E41" s="987"/>
      <c r="F41" s="962">
        <v>2000</v>
      </c>
      <c r="G41" s="429">
        <f t="shared" si="5"/>
        <v>2000</v>
      </c>
      <c r="H41" s="441">
        <f t="shared" si="3"/>
        <v>100</v>
      </c>
      <c r="I41" s="968"/>
      <c r="J41" s="968">
        <v>2000</v>
      </c>
      <c r="K41" s="968"/>
      <c r="L41" s="968"/>
      <c r="M41" s="968"/>
      <c r="N41" s="968"/>
      <c r="O41" s="968"/>
      <c r="P41" s="968"/>
      <c r="Q41" s="968"/>
      <c r="R41" s="968"/>
    </row>
    <row r="42" spans="1:18" s="104" customFormat="1" ht="24" customHeight="1" x14ac:dyDescent="0.25">
      <c r="A42" s="973"/>
      <c r="B42" s="973"/>
      <c r="C42" s="926" t="s">
        <v>331</v>
      </c>
      <c r="D42" s="972"/>
      <c r="E42" s="987"/>
      <c r="F42" s="962"/>
      <c r="G42" s="429"/>
      <c r="H42" s="441"/>
      <c r="I42" s="968"/>
      <c r="J42" s="968"/>
      <c r="K42" s="968"/>
      <c r="L42" s="968"/>
      <c r="M42" s="968"/>
      <c r="N42" s="968"/>
      <c r="O42" s="968"/>
      <c r="P42" s="968"/>
      <c r="Q42" s="968"/>
      <c r="R42" s="968"/>
    </row>
    <row r="43" spans="1:18" s="104" customFormat="1" ht="28.95" customHeight="1" x14ac:dyDescent="0.25">
      <c r="A43" s="973"/>
      <c r="B43" s="973"/>
      <c r="C43" s="1270" t="s">
        <v>1986</v>
      </c>
      <c r="D43" s="972">
        <v>131510</v>
      </c>
      <c r="E43" s="987"/>
      <c r="F43" s="962">
        <v>83625</v>
      </c>
      <c r="G43" s="429">
        <f t="shared" si="5"/>
        <v>83625</v>
      </c>
      <c r="H43" s="441">
        <f t="shared" si="3"/>
        <v>100</v>
      </c>
      <c r="I43" s="968">
        <v>83625</v>
      </c>
      <c r="J43" s="968"/>
      <c r="K43" s="968"/>
      <c r="L43" s="968"/>
      <c r="M43" s="968"/>
      <c r="N43" s="968"/>
      <c r="O43" s="968"/>
      <c r="P43" s="968"/>
      <c r="Q43" s="968"/>
      <c r="R43" s="968"/>
    </row>
    <row r="44" spans="1:18" s="104" customFormat="1" ht="25.5" customHeight="1" x14ac:dyDescent="0.25">
      <c r="A44" s="973"/>
      <c r="B44" s="973"/>
      <c r="C44" s="1270" t="s">
        <v>1987</v>
      </c>
      <c r="D44" s="972">
        <v>131511</v>
      </c>
      <c r="E44" s="987"/>
      <c r="F44" s="962">
        <v>60000</v>
      </c>
      <c r="G44" s="429">
        <f t="shared" si="5"/>
        <v>60000</v>
      </c>
      <c r="H44" s="441">
        <f t="shared" si="3"/>
        <v>100</v>
      </c>
      <c r="I44" s="968"/>
      <c r="J44" s="968"/>
      <c r="K44" s="968"/>
      <c r="L44" s="968"/>
      <c r="M44" s="968"/>
      <c r="N44" s="968">
        <v>60000</v>
      </c>
      <c r="O44" s="968"/>
      <c r="P44" s="968"/>
      <c r="Q44" s="968"/>
      <c r="R44" s="968"/>
    </row>
    <row r="45" spans="1:18" s="104" customFormat="1" ht="25.5" customHeight="1" x14ac:dyDescent="0.25">
      <c r="A45" s="973"/>
      <c r="B45" s="973"/>
      <c r="C45" s="926" t="s">
        <v>1988</v>
      </c>
      <c r="D45" s="972">
        <v>131313</v>
      </c>
      <c r="E45" s="987"/>
      <c r="F45" s="962">
        <v>6000</v>
      </c>
      <c r="G45" s="429">
        <f t="shared" si="5"/>
        <v>6029</v>
      </c>
      <c r="H45" s="441">
        <f t="shared" si="3"/>
        <v>100.48333333333332</v>
      </c>
      <c r="I45" s="968"/>
      <c r="J45" s="968"/>
      <c r="K45" s="968"/>
      <c r="L45" s="968"/>
      <c r="M45" s="968"/>
      <c r="N45" s="968">
        <v>6029</v>
      </c>
      <c r="O45" s="968"/>
      <c r="P45" s="968"/>
      <c r="Q45" s="968"/>
      <c r="R45" s="968"/>
    </row>
    <row r="46" spans="1:18" s="104" customFormat="1" ht="16.2" customHeight="1" x14ac:dyDescent="0.25">
      <c r="A46" s="1227"/>
      <c r="B46" s="1227"/>
      <c r="C46" s="110" t="s">
        <v>258</v>
      </c>
      <c r="D46" s="972"/>
      <c r="E46" s="1271"/>
      <c r="F46" s="1228"/>
      <c r="G46" s="1225"/>
      <c r="H46" s="1226"/>
      <c r="I46" s="1224"/>
      <c r="J46" s="1224"/>
      <c r="K46" s="1224"/>
      <c r="L46" s="1224"/>
      <c r="M46" s="1224"/>
      <c r="N46" s="1224"/>
      <c r="O46" s="1224"/>
      <c r="P46" s="1224"/>
      <c r="Q46" s="1224"/>
      <c r="R46" s="1224"/>
    </row>
    <row r="47" spans="1:18" s="104" customFormat="1" ht="25.5" customHeight="1" x14ac:dyDescent="0.25">
      <c r="A47" s="973"/>
      <c r="B47" s="973"/>
      <c r="C47" s="976" t="s">
        <v>2266</v>
      </c>
      <c r="D47" s="972">
        <v>131112</v>
      </c>
      <c r="E47" s="975"/>
      <c r="F47" s="962"/>
      <c r="G47" s="429">
        <f t="shared" si="5"/>
        <v>53</v>
      </c>
      <c r="H47" s="969"/>
      <c r="I47" s="968">
        <v>53</v>
      </c>
      <c r="J47" s="968"/>
      <c r="K47" s="968"/>
      <c r="L47" s="968"/>
      <c r="M47" s="968"/>
      <c r="N47" s="968"/>
      <c r="O47" s="968"/>
      <c r="P47" s="968"/>
      <c r="Q47" s="968"/>
      <c r="R47" s="968"/>
    </row>
    <row r="48" spans="1:18" s="104" customFormat="1" ht="25.5" customHeight="1" x14ac:dyDescent="0.25">
      <c r="A48" s="1227"/>
      <c r="B48" s="1227"/>
      <c r="C48" s="1229" t="s">
        <v>2267</v>
      </c>
      <c r="D48" s="1222"/>
      <c r="E48" s="1230"/>
      <c r="F48" s="1228"/>
      <c r="G48" s="1225"/>
      <c r="H48" s="1226"/>
      <c r="I48" s="1224"/>
      <c r="J48" s="1224"/>
      <c r="K48" s="1224"/>
      <c r="L48" s="1224"/>
      <c r="M48" s="1224"/>
      <c r="N48" s="1224"/>
      <c r="O48" s="1224"/>
      <c r="P48" s="1224"/>
      <c r="Q48" s="1224"/>
      <c r="R48" s="1224"/>
    </row>
    <row r="49" spans="1:18" s="104" customFormat="1" ht="15" customHeight="1" x14ac:dyDescent="0.25">
      <c r="A49" s="533"/>
      <c r="B49" s="533"/>
      <c r="C49" s="534" t="s">
        <v>2463</v>
      </c>
      <c r="D49" s="1240">
        <v>131717</v>
      </c>
      <c r="E49" s="450"/>
      <c r="F49" s="434"/>
      <c r="G49" s="429">
        <f t="shared" si="5"/>
        <v>3</v>
      </c>
      <c r="H49" s="441"/>
      <c r="I49" s="451">
        <v>3</v>
      </c>
      <c r="J49" s="451"/>
      <c r="K49" s="451"/>
      <c r="L49" s="451"/>
      <c r="M49" s="451"/>
      <c r="N49" s="451"/>
      <c r="O49" s="451"/>
      <c r="P49" s="451"/>
      <c r="Q49" s="451"/>
      <c r="R49" s="451"/>
    </row>
    <row r="50" spans="1:18" s="104" customFormat="1" ht="14.4" customHeight="1" x14ac:dyDescent="0.25">
      <c r="A50" s="533"/>
      <c r="B50" s="533"/>
      <c r="C50" s="121" t="s">
        <v>403</v>
      </c>
      <c r="D50" s="1240"/>
      <c r="E50" s="450"/>
      <c r="F50" s="434"/>
      <c r="G50" s="429"/>
      <c r="H50" s="441"/>
      <c r="I50" s="451"/>
      <c r="J50" s="451"/>
      <c r="K50" s="451"/>
      <c r="L50" s="451"/>
      <c r="M50" s="451"/>
      <c r="N50" s="451"/>
      <c r="O50" s="451"/>
      <c r="P50" s="451"/>
      <c r="Q50" s="451"/>
      <c r="R50" s="451"/>
    </row>
    <row r="51" spans="1:18" s="104" customFormat="1" ht="25.5" customHeight="1" x14ac:dyDescent="0.25">
      <c r="A51" s="533"/>
      <c r="B51" s="533"/>
      <c r="C51" s="111" t="s">
        <v>2268</v>
      </c>
      <c r="D51" s="1240">
        <v>131827</v>
      </c>
      <c r="E51" s="450"/>
      <c r="F51" s="434"/>
      <c r="G51" s="429">
        <f t="shared" si="5"/>
        <v>2062</v>
      </c>
      <c r="H51" s="441"/>
      <c r="I51" s="451"/>
      <c r="J51" s="451"/>
      <c r="K51" s="451"/>
      <c r="L51" s="451"/>
      <c r="M51" s="451"/>
      <c r="N51" s="451">
        <v>2062</v>
      </c>
      <c r="O51" s="451"/>
      <c r="P51" s="451"/>
      <c r="Q51" s="451"/>
      <c r="R51" s="451"/>
    </row>
    <row r="52" spans="1:18" s="104" customFormat="1" ht="13.5" customHeight="1" x14ac:dyDescent="0.25">
      <c r="A52" s="436"/>
      <c r="B52" s="436"/>
      <c r="C52" s="105" t="s">
        <v>180</v>
      </c>
      <c r="D52" s="1241"/>
      <c r="E52" s="437">
        <f>SUM(E18:E51)</f>
        <v>420563</v>
      </c>
      <c r="F52" s="437">
        <f>SUM(F18:F51)</f>
        <v>601613</v>
      </c>
      <c r="G52" s="437">
        <f>SUM(G18:G51)</f>
        <v>607557</v>
      </c>
      <c r="H52" s="335">
        <f t="shared" si="3"/>
        <v>100.98801056493127</v>
      </c>
      <c r="I52" s="452">
        <f t="shared" ref="I52:R52" si="6">SUM(I18:I51)</f>
        <v>495871</v>
      </c>
      <c r="J52" s="452">
        <f t="shared" si="6"/>
        <v>12000</v>
      </c>
      <c r="K52" s="452">
        <f t="shared" si="6"/>
        <v>0</v>
      </c>
      <c r="L52" s="452">
        <f t="shared" si="6"/>
        <v>6204</v>
      </c>
      <c r="M52" s="452">
        <f t="shared" si="6"/>
        <v>0</v>
      </c>
      <c r="N52" s="452">
        <f t="shared" si="6"/>
        <v>73524</v>
      </c>
      <c r="O52" s="452">
        <f t="shared" si="6"/>
        <v>3</v>
      </c>
      <c r="P52" s="452">
        <f t="shared" si="6"/>
        <v>0</v>
      </c>
      <c r="Q52" s="452">
        <f t="shared" si="6"/>
        <v>19955</v>
      </c>
      <c r="R52" s="452">
        <f t="shared" si="6"/>
        <v>0</v>
      </c>
    </row>
    <row r="53" spans="1:18" s="104" customFormat="1" ht="13.5" customHeight="1" x14ac:dyDescent="0.25">
      <c r="A53" s="1231">
        <v>1</v>
      </c>
      <c r="B53" s="1231">
        <v>14</v>
      </c>
      <c r="C53" s="1232" t="s">
        <v>151</v>
      </c>
      <c r="D53" s="1242"/>
      <c r="E53" s="1233"/>
      <c r="F53" s="1234"/>
      <c r="G53" s="465"/>
      <c r="H53" s="469"/>
      <c r="I53" s="1234"/>
      <c r="J53" s="1234"/>
      <c r="K53" s="1234"/>
      <c r="L53" s="1234"/>
      <c r="M53" s="1234"/>
      <c r="N53" s="1234"/>
      <c r="O53" s="1234"/>
      <c r="P53" s="1234"/>
      <c r="Q53" s="1234"/>
      <c r="R53" s="1234"/>
    </row>
    <row r="54" spans="1:18" s="104" customFormat="1" ht="25.2" customHeight="1" x14ac:dyDescent="0.25">
      <c r="A54" s="417"/>
      <c r="B54" s="417"/>
      <c r="C54" s="454" t="s">
        <v>181</v>
      </c>
      <c r="D54" s="1243"/>
      <c r="E54" s="115"/>
      <c r="F54" s="440"/>
      <c r="G54" s="429"/>
      <c r="H54" s="441"/>
      <c r="I54" s="440"/>
      <c r="J54" s="440"/>
      <c r="K54" s="440"/>
      <c r="L54" s="440"/>
      <c r="M54" s="440"/>
      <c r="N54" s="440"/>
      <c r="O54" s="440"/>
      <c r="P54" s="440"/>
      <c r="Q54" s="440"/>
      <c r="R54" s="440"/>
    </row>
    <row r="55" spans="1:18" s="104" customFormat="1" ht="15.6" customHeight="1" x14ac:dyDescent="0.25">
      <c r="A55" s="417"/>
      <c r="B55" s="417"/>
      <c r="C55" s="111" t="s">
        <v>182</v>
      </c>
      <c r="D55" s="1244">
        <v>171967</v>
      </c>
      <c r="E55" s="33">
        <v>5080</v>
      </c>
      <c r="F55" s="103">
        <v>15973</v>
      </c>
      <c r="G55" s="429">
        <f>SUM(I55:R55)</f>
        <v>3094</v>
      </c>
      <c r="H55" s="441">
        <f t="shared" si="3"/>
        <v>19.370187190884618</v>
      </c>
      <c r="I55" s="103"/>
      <c r="J55" s="103"/>
      <c r="K55" s="103"/>
      <c r="L55" s="103">
        <v>3094</v>
      </c>
      <c r="M55" s="103"/>
      <c r="N55" s="103"/>
      <c r="O55" s="103"/>
      <c r="P55" s="103"/>
      <c r="Q55" s="103"/>
      <c r="R55" s="103"/>
    </row>
    <row r="56" spans="1:18" s="104" customFormat="1" ht="14.4" customHeight="1" x14ac:dyDescent="0.25">
      <c r="A56" s="966"/>
      <c r="B56" s="966"/>
      <c r="C56" s="926" t="s">
        <v>1991</v>
      </c>
      <c r="D56" s="1245"/>
      <c r="E56" s="981">
        <v>6449</v>
      </c>
      <c r="F56" s="962">
        <v>6513</v>
      </c>
      <c r="G56" s="429">
        <f>SUM(I56:R56)</f>
        <v>6513</v>
      </c>
      <c r="H56" s="441">
        <f t="shared" si="3"/>
        <v>100</v>
      </c>
      <c r="I56" s="968"/>
      <c r="J56" s="962"/>
      <c r="K56" s="962"/>
      <c r="L56" s="962"/>
      <c r="M56" s="962"/>
      <c r="N56" s="962"/>
      <c r="O56" s="962"/>
      <c r="P56" s="962"/>
      <c r="Q56" s="962">
        <v>6513</v>
      </c>
      <c r="R56" s="962"/>
    </row>
    <row r="57" spans="1:18" s="104" customFormat="1" ht="13.5" customHeight="1" x14ac:dyDescent="0.25">
      <c r="A57" s="436"/>
      <c r="B57" s="436"/>
      <c r="C57" s="105" t="s">
        <v>183</v>
      </c>
      <c r="D57" s="1241"/>
      <c r="E57" s="437">
        <f>SUM(E55:E56)</f>
        <v>11529</v>
      </c>
      <c r="F57" s="437">
        <f t="shared" ref="F57:G57" si="7">SUM(F55:F56)</f>
        <v>22486</v>
      </c>
      <c r="G57" s="437">
        <f t="shared" si="7"/>
        <v>9607</v>
      </c>
      <c r="H57" s="335">
        <f t="shared" si="3"/>
        <v>42.724361825135638</v>
      </c>
      <c r="I57" s="452">
        <f>SUM(I55:I56)</f>
        <v>0</v>
      </c>
      <c r="J57" s="452">
        <f t="shared" ref="J57:R57" si="8">SUM(J55:J56)</f>
        <v>0</v>
      </c>
      <c r="K57" s="452">
        <f t="shared" si="8"/>
        <v>0</v>
      </c>
      <c r="L57" s="452">
        <f t="shared" si="8"/>
        <v>3094</v>
      </c>
      <c r="M57" s="452">
        <f t="shared" si="8"/>
        <v>0</v>
      </c>
      <c r="N57" s="452">
        <f t="shared" si="8"/>
        <v>0</v>
      </c>
      <c r="O57" s="452">
        <f t="shared" si="8"/>
        <v>0</v>
      </c>
      <c r="P57" s="452">
        <f t="shared" si="8"/>
        <v>0</v>
      </c>
      <c r="Q57" s="452">
        <f t="shared" si="8"/>
        <v>6513</v>
      </c>
      <c r="R57" s="452">
        <f t="shared" si="8"/>
        <v>0</v>
      </c>
    </row>
    <row r="58" spans="1:18" s="408" customFormat="1" ht="15" customHeight="1" x14ac:dyDescent="0.25">
      <c r="A58" s="415">
        <v>1</v>
      </c>
      <c r="B58" s="415">
        <v>15</v>
      </c>
      <c r="C58" s="416" t="s">
        <v>184</v>
      </c>
      <c r="D58" s="1246"/>
      <c r="E58" s="418"/>
      <c r="F58" s="103"/>
      <c r="G58" s="429"/>
      <c r="H58" s="441"/>
      <c r="I58" s="103"/>
      <c r="J58" s="103"/>
      <c r="K58" s="103"/>
      <c r="L58" s="103"/>
      <c r="M58" s="103"/>
      <c r="N58" s="103"/>
      <c r="O58" s="103"/>
      <c r="P58" s="103"/>
      <c r="Q58" s="103"/>
      <c r="R58" s="103"/>
    </row>
    <row r="59" spans="1:18" s="408" customFormat="1" ht="24.6" customHeight="1" x14ac:dyDescent="0.25">
      <c r="A59" s="415"/>
      <c r="B59" s="415"/>
      <c r="C59" s="116" t="s">
        <v>185</v>
      </c>
      <c r="D59" s="1247"/>
      <c r="E59" s="32"/>
      <c r="F59" s="103"/>
      <c r="G59" s="429"/>
      <c r="H59" s="441"/>
      <c r="I59" s="106"/>
      <c r="J59" s="103"/>
      <c r="K59" s="103"/>
      <c r="L59" s="103"/>
      <c r="M59" s="103"/>
      <c r="N59" s="103"/>
      <c r="O59" s="103"/>
      <c r="P59" s="103"/>
      <c r="Q59" s="103"/>
      <c r="R59" s="103"/>
    </row>
    <row r="60" spans="1:18" s="408" customFormat="1" ht="15" customHeight="1" x14ac:dyDescent="0.25">
      <c r="A60" s="415"/>
      <c r="B60" s="415"/>
      <c r="C60" s="111" t="s">
        <v>186</v>
      </c>
      <c r="D60" s="1247">
        <v>151906</v>
      </c>
      <c r="E60" s="32">
        <v>37391</v>
      </c>
      <c r="F60" s="32">
        <v>37391</v>
      </c>
      <c r="G60" s="429">
        <f>SUM(I60:R60)</f>
        <v>37260</v>
      </c>
      <c r="H60" s="441">
        <f t="shared" si="3"/>
        <v>99.6496483110909</v>
      </c>
      <c r="I60" s="103"/>
      <c r="J60" s="103"/>
      <c r="K60" s="103"/>
      <c r="L60" s="103">
        <v>37260</v>
      </c>
      <c r="M60" s="103"/>
      <c r="N60" s="103"/>
      <c r="O60" s="103"/>
      <c r="P60" s="103"/>
      <c r="Q60" s="103"/>
      <c r="R60" s="103"/>
    </row>
    <row r="61" spans="1:18" s="408" customFormat="1" ht="15" customHeight="1" x14ac:dyDescent="0.25">
      <c r="A61" s="415"/>
      <c r="B61" s="415"/>
      <c r="C61" s="455" t="s">
        <v>187</v>
      </c>
      <c r="D61" s="1248" t="s">
        <v>188</v>
      </c>
      <c r="E61" s="456">
        <v>175260</v>
      </c>
      <c r="F61" s="456">
        <v>175260</v>
      </c>
      <c r="G61" s="429">
        <f t="shared" ref="G61:G88" si="9">SUM(I61:R61)</f>
        <v>150772</v>
      </c>
      <c r="H61" s="441">
        <f t="shared" si="3"/>
        <v>86.027616113203237</v>
      </c>
      <c r="I61" s="103"/>
      <c r="J61" s="103"/>
      <c r="K61" s="103"/>
      <c r="L61" s="103">
        <v>150772</v>
      </c>
      <c r="M61" s="103"/>
      <c r="N61" s="103"/>
      <c r="O61" s="103"/>
      <c r="P61" s="103"/>
      <c r="Q61" s="103"/>
      <c r="R61" s="103"/>
    </row>
    <row r="62" spans="1:18" s="408" customFormat="1" ht="15" customHeight="1" x14ac:dyDescent="0.25">
      <c r="A62" s="415"/>
      <c r="B62" s="415"/>
      <c r="C62" s="455" t="s">
        <v>189</v>
      </c>
      <c r="D62" s="1248" t="s">
        <v>190</v>
      </c>
      <c r="E62" s="456">
        <v>2667</v>
      </c>
      <c r="F62" s="456">
        <v>2667</v>
      </c>
      <c r="G62" s="429">
        <f t="shared" si="9"/>
        <v>2667</v>
      </c>
      <c r="H62" s="441">
        <f t="shared" si="3"/>
        <v>100</v>
      </c>
      <c r="I62" s="103"/>
      <c r="J62" s="103"/>
      <c r="K62" s="103"/>
      <c r="L62" s="103">
        <v>2667</v>
      </c>
      <c r="M62" s="103"/>
      <c r="N62" s="103"/>
      <c r="O62" s="103"/>
      <c r="P62" s="103"/>
      <c r="Q62" s="103"/>
      <c r="R62" s="103"/>
    </row>
    <row r="63" spans="1:18" s="408" customFormat="1" ht="24.6" customHeight="1" x14ac:dyDescent="0.25">
      <c r="A63" s="432"/>
      <c r="B63" s="432"/>
      <c r="C63" s="396" t="s">
        <v>1070</v>
      </c>
      <c r="D63" s="1263" t="s">
        <v>1071</v>
      </c>
      <c r="E63" s="459"/>
      <c r="F63" s="451">
        <v>2668</v>
      </c>
      <c r="G63" s="429">
        <f t="shared" si="9"/>
        <v>6870</v>
      </c>
      <c r="H63" s="441">
        <f t="shared" si="3"/>
        <v>257.49625187406298</v>
      </c>
      <c r="I63" s="451"/>
      <c r="J63" s="451"/>
      <c r="K63" s="451"/>
      <c r="L63" s="451">
        <v>6870</v>
      </c>
      <c r="M63" s="451"/>
      <c r="N63" s="451"/>
      <c r="O63" s="451"/>
      <c r="P63" s="451"/>
      <c r="Q63" s="451"/>
      <c r="R63" s="451"/>
    </row>
    <row r="64" spans="1:18" s="408" customFormat="1" ht="15" customHeight="1" x14ac:dyDescent="0.25">
      <c r="A64" s="415"/>
      <c r="B64" s="415"/>
      <c r="C64" s="118" t="s">
        <v>191</v>
      </c>
      <c r="D64" s="1249"/>
      <c r="E64" s="457"/>
      <c r="F64" s="103"/>
      <c r="G64" s="429"/>
      <c r="H64" s="441"/>
      <c r="I64" s="103"/>
      <c r="J64" s="103"/>
      <c r="K64" s="103"/>
      <c r="L64" s="103"/>
      <c r="M64" s="103"/>
      <c r="N64" s="103"/>
      <c r="O64" s="103"/>
      <c r="P64" s="103"/>
      <c r="Q64" s="103"/>
      <c r="R64" s="103"/>
    </row>
    <row r="65" spans="1:18" s="408" customFormat="1" ht="15" customHeight="1" x14ac:dyDescent="0.25">
      <c r="A65" s="415"/>
      <c r="B65" s="415"/>
      <c r="C65" s="455" t="s">
        <v>192</v>
      </c>
      <c r="D65" s="1248" t="s">
        <v>193</v>
      </c>
      <c r="E65" s="456">
        <v>3810</v>
      </c>
      <c r="F65" s="103">
        <v>3810</v>
      </c>
      <c r="G65" s="429">
        <f t="shared" si="9"/>
        <v>1002</v>
      </c>
      <c r="H65" s="441">
        <f t="shared" si="3"/>
        <v>26.299212598425196</v>
      </c>
      <c r="I65" s="103"/>
      <c r="J65" s="103"/>
      <c r="K65" s="103"/>
      <c r="L65" s="103">
        <v>1002</v>
      </c>
      <c r="M65" s="103"/>
      <c r="N65" s="103"/>
      <c r="O65" s="103"/>
      <c r="P65" s="103"/>
      <c r="Q65" s="103"/>
      <c r="R65" s="103"/>
    </row>
    <row r="66" spans="1:18" s="408" customFormat="1" ht="15" customHeight="1" x14ac:dyDescent="0.25">
      <c r="A66" s="415"/>
      <c r="B66" s="415"/>
      <c r="C66" s="458" t="s">
        <v>195</v>
      </c>
      <c r="D66" s="1248" t="s">
        <v>196</v>
      </c>
      <c r="E66" s="456">
        <v>1905</v>
      </c>
      <c r="F66" s="103">
        <v>1905</v>
      </c>
      <c r="G66" s="429">
        <f t="shared" si="9"/>
        <v>3667</v>
      </c>
      <c r="H66" s="441">
        <f t="shared" si="3"/>
        <v>192.49343832020998</v>
      </c>
      <c r="I66" s="103"/>
      <c r="J66" s="103"/>
      <c r="K66" s="103"/>
      <c r="L66" s="103">
        <v>3667</v>
      </c>
      <c r="M66" s="103"/>
      <c r="N66" s="103"/>
      <c r="O66" s="103"/>
      <c r="P66" s="103"/>
      <c r="Q66" s="103"/>
      <c r="R66" s="103"/>
    </row>
    <row r="67" spans="1:18" s="408" customFormat="1" ht="24.6" customHeight="1" x14ac:dyDescent="0.25">
      <c r="A67" s="432"/>
      <c r="B67" s="432"/>
      <c r="C67" s="529" t="s">
        <v>194</v>
      </c>
      <c r="D67" s="1263" t="s">
        <v>1072</v>
      </c>
      <c r="E67" s="459"/>
      <c r="F67" s="451">
        <v>1405</v>
      </c>
      <c r="G67" s="429">
        <f t="shared" si="9"/>
        <v>1639</v>
      </c>
      <c r="H67" s="441">
        <f t="shared" si="3"/>
        <v>116.65480427046265</v>
      </c>
      <c r="I67" s="451"/>
      <c r="J67" s="451"/>
      <c r="K67" s="451"/>
      <c r="L67" s="451">
        <v>1639</v>
      </c>
      <c r="M67" s="451"/>
      <c r="N67" s="451"/>
      <c r="O67" s="451"/>
      <c r="P67" s="451"/>
      <c r="Q67" s="451"/>
      <c r="R67" s="451"/>
    </row>
    <row r="68" spans="1:18" s="408" customFormat="1" ht="15" customHeight="1" x14ac:dyDescent="0.25">
      <c r="A68" s="1264"/>
      <c r="B68" s="1264"/>
      <c r="C68" s="1229" t="s">
        <v>445</v>
      </c>
      <c r="D68" s="1272">
        <v>151905</v>
      </c>
      <c r="E68" s="1265"/>
      <c r="F68" s="1224"/>
      <c r="G68" s="429">
        <f t="shared" si="9"/>
        <v>233</v>
      </c>
      <c r="H68" s="1226"/>
      <c r="I68" s="1224"/>
      <c r="J68" s="1224"/>
      <c r="K68" s="1224"/>
      <c r="L68" s="1224">
        <v>233</v>
      </c>
      <c r="M68" s="1224"/>
      <c r="N68" s="1224"/>
      <c r="O68" s="1224"/>
      <c r="P68" s="1224"/>
      <c r="Q68" s="1224"/>
      <c r="R68" s="1224"/>
    </row>
    <row r="69" spans="1:18" s="408" customFormat="1" ht="23.4" customHeight="1" x14ac:dyDescent="0.25">
      <c r="A69" s="1264"/>
      <c r="B69" s="1264"/>
      <c r="C69" s="1229" t="s">
        <v>2464</v>
      </c>
      <c r="D69" s="1272"/>
      <c r="E69" s="1265"/>
      <c r="F69" s="1224"/>
      <c r="G69" s="1225">
        <v>271</v>
      </c>
      <c r="H69" s="1226"/>
      <c r="I69" s="1224"/>
      <c r="J69" s="1224"/>
      <c r="K69" s="1224"/>
      <c r="L69" s="1224">
        <v>271</v>
      </c>
      <c r="M69" s="1224"/>
      <c r="N69" s="1224"/>
      <c r="O69" s="1224"/>
      <c r="P69" s="1224"/>
      <c r="Q69" s="1224"/>
      <c r="R69" s="1224"/>
    </row>
    <row r="70" spans="1:18" s="408" customFormat="1" ht="24.6" customHeight="1" x14ac:dyDescent="0.25">
      <c r="A70" s="415"/>
      <c r="B70" s="415"/>
      <c r="C70" s="116" t="s">
        <v>197</v>
      </c>
      <c r="D70" s="1250"/>
      <c r="E70" s="427"/>
      <c r="F70" s="103"/>
      <c r="G70" s="1225"/>
      <c r="H70" s="441"/>
      <c r="I70" s="103"/>
      <c r="J70" s="103"/>
      <c r="K70" s="103"/>
      <c r="L70" s="103"/>
      <c r="M70" s="103"/>
      <c r="N70" s="103"/>
      <c r="O70" s="103"/>
      <c r="P70" s="103"/>
      <c r="Q70" s="103"/>
      <c r="R70" s="103"/>
    </row>
    <row r="71" spans="1:18" s="408" customFormat="1" ht="15" customHeight="1" x14ac:dyDescent="0.25">
      <c r="A71" s="1264"/>
      <c r="B71" s="1264"/>
      <c r="C71" s="1229" t="s">
        <v>2273</v>
      </c>
      <c r="D71" s="1273">
        <v>151601</v>
      </c>
      <c r="E71" s="1268"/>
      <c r="F71" s="1224"/>
      <c r="G71" s="1225">
        <f t="shared" si="9"/>
        <v>863</v>
      </c>
      <c r="H71" s="1226"/>
      <c r="I71" s="1224"/>
      <c r="J71" s="1224"/>
      <c r="K71" s="1224"/>
      <c r="L71" s="1224">
        <v>863</v>
      </c>
      <c r="M71" s="1224"/>
      <c r="N71" s="1224"/>
      <c r="O71" s="1224"/>
      <c r="P71" s="1224"/>
      <c r="Q71" s="1224"/>
      <c r="R71" s="1224"/>
    </row>
    <row r="72" spans="1:18" s="408" customFormat="1" ht="25.95" customHeight="1" x14ac:dyDescent="0.25">
      <c r="A72" s="415"/>
      <c r="B72" s="415"/>
      <c r="C72" s="111" t="s">
        <v>198</v>
      </c>
      <c r="D72" s="1247">
        <v>151701</v>
      </c>
      <c r="E72" s="32">
        <v>4318</v>
      </c>
      <c r="F72" s="103">
        <v>4318</v>
      </c>
      <c r="G72" s="429">
        <f t="shared" si="9"/>
        <v>4318</v>
      </c>
      <c r="H72" s="441">
        <f t="shared" si="3"/>
        <v>100</v>
      </c>
      <c r="I72" s="103"/>
      <c r="J72" s="103"/>
      <c r="K72" s="103"/>
      <c r="L72" s="103">
        <v>4318</v>
      </c>
      <c r="M72" s="103"/>
      <c r="N72" s="103"/>
      <c r="O72" s="103"/>
      <c r="P72" s="103"/>
      <c r="Q72" s="103"/>
      <c r="R72" s="103"/>
    </row>
    <row r="73" spans="1:18" s="408" customFormat="1" ht="15" customHeight="1" x14ac:dyDescent="0.25">
      <c r="A73" s="960"/>
      <c r="B73" s="960"/>
      <c r="C73" s="983" t="s">
        <v>479</v>
      </c>
      <c r="D73" s="1252" t="s">
        <v>1049</v>
      </c>
      <c r="E73" s="982">
        <v>23867</v>
      </c>
      <c r="F73" s="968">
        <v>23867</v>
      </c>
      <c r="G73" s="429">
        <f t="shared" si="9"/>
        <v>23867</v>
      </c>
      <c r="H73" s="969">
        <f t="shared" si="3"/>
        <v>100</v>
      </c>
      <c r="I73" s="968"/>
      <c r="J73" s="968"/>
      <c r="K73" s="968"/>
      <c r="L73" s="968"/>
      <c r="M73" s="968"/>
      <c r="N73" s="968"/>
      <c r="O73" s="968"/>
      <c r="P73" s="968"/>
      <c r="Q73" s="968">
        <v>23867</v>
      </c>
      <c r="R73" s="968"/>
    </row>
    <row r="74" spans="1:18" s="408" customFormat="1" ht="15" customHeight="1" x14ac:dyDescent="0.25">
      <c r="A74" s="432"/>
      <c r="B74" s="432"/>
      <c r="C74" s="930" t="s">
        <v>1050</v>
      </c>
      <c r="D74" s="1251" t="s">
        <v>1051</v>
      </c>
      <c r="E74" s="372"/>
      <c r="F74" s="451">
        <v>12700</v>
      </c>
      <c r="G74" s="429">
        <f t="shared" si="9"/>
        <v>24638</v>
      </c>
      <c r="H74" s="441">
        <f t="shared" si="3"/>
        <v>194</v>
      </c>
      <c r="I74" s="451"/>
      <c r="J74" s="451"/>
      <c r="K74" s="451"/>
      <c r="L74" s="451">
        <v>24638</v>
      </c>
      <c r="M74" s="451"/>
      <c r="N74" s="451"/>
      <c r="O74" s="451"/>
      <c r="P74" s="451"/>
      <c r="Q74" s="451"/>
      <c r="R74" s="451"/>
    </row>
    <row r="75" spans="1:18" s="408" customFormat="1" ht="15" customHeight="1" x14ac:dyDescent="0.25">
      <c r="A75" s="960"/>
      <c r="B75" s="960"/>
      <c r="C75" s="983" t="s">
        <v>1992</v>
      </c>
      <c r="D75" s="1252" t="s">
        <v>1040</v>
      </c>
      <c r="E75" s="982"/>
      <c r="F75" s="968">
        <v>2499</v>
      </c>
      <c r="G75" s="429">
        <f t="shared" si="9"/>
        <v>2499</v>
      </c>
      <c r="H75" s="969">
        <f t="shared" si="3"/>
        <v>100</v>
      </c>
      <c r="I75" s="968"/>
      <c r="J75" s="968">
        <v>2499</v>
      </c>
      <c r="K75" s="968"/>
      <c r="L75" s="968"/>
      <c r="M75" s="968"/>
      <c r="N75" s="968"/>
      <c r="O75" s="968"/>
      <c r="P75" s="968"/>
      <c r="Q75" s="968"/>
      <c r="R75" s="968"/>
    </row>
    <row r="76" spans="1:18" s="408" customFormat="1" ht="15" customHeight="1" x14ac:dyDescent="0.25">
      <c r="A76" s="960"/>
      <c r="B76" s="960"/>
      <c r="C76" s="983" t="s">
        <v>1993</v>
      </c>
      <c r="D76" s="1252" t="s">
        <v>1994</v>
      </c>
      <c r="E76" s="982"/>
      <c r="F76" s="968">
        <v>2000</v>
      </c>
      <c r="G76" s="429">
        <f t="shared" si="9"/>
        <v>2000</v>
      </c>
      <c r="H76" s="969">
        <f t="shared" si="3"/>
        <v>100</v>
      </c>
      <c r="I76" s="968"/>
      <c r="J76" s="968"/>
      <c r="K76" s="968"/>
      <c r="L76" s="968"/>
      <c r="M76" s="968"/>
      <c r="N76" s="968"/>
      <c r="O76" s="968">
        <v>2000</v>
      </c>
      <c r="P76" s="968"/>
      <c r="Q76" s="968"/>
      <c r="R76" s="968"/>
    </row>
    <row r="77" spans="1:18" s="408" customFormat="1" ht="15" customHeight="1" x14ac:dyDescent="0.25">
      <c r="A77" s="432"/>
      <c r="B77" s="432"/>
      <c r="C77" s="391" t="s">
        <v>1048</v>
      </c>
      <c r="D77" s="1251" t="s">
        <v>1049</v>
      </c>
      <c r="E77" s="372"/>
      <c r="F77" s="451"/>
      <c r="G77" s="429">
        <f t="shared" si="9"/>
        <v>1755</v>
      </c>
      <c r="H77" s="441"/>
      <c r="I77" s="451"/>
      <c r="J77" s="451"/>
      <c r="K77" s="451">
        <v>1755</v>
      </c>
      <c r="L77" s="451"/>
      <c r="M77" s="451"/>
      <c r="N77" s="451"/>
      <c r="O77" s="451"/>
      <c r="P77" s="451"/>
      <c r="Q77" s="451"/>
      <c r="R77" s="451"/>
    </row>
    <row r="78" spans="1:18" s="408" customFormat="1" ht="15" customHeight="1" x14ac:dyDescent="0.25">
      <c r="A78" s="432"/>
      <c r="B78" s="432"/>
      <c r="C78" s="391" t="s">
        <v>1052</v>
      </c>
      <c r="D78" s="1251" t="s">
        <v>1053</v>
      </c>
      <c r="E78" s="372"/>
      <c r="F78" s="451"/>
      <c r="G78" s="429">
        <f t="shared" si="9"/>
        <v>198</v>
      </c>
      <c r="H78" s="446"/>
      <c r="I78" s="451"/>
      <c r="J78" s="451"/>
      <c r="K78" s="451"/>
      <c r="L78" s="451">
        <v>198</v>
      </c>
      <c r="M78" s="451"/>
      <c r="N78" s="451"/>
      <c r="O78" s="451"/>
      <c r="P78" s="451"/>
      <c r="Q78" s="451"/>
      <c r="R78" s="451"/>
    </row>
    <row r="79" spans="1:18" s="408" customFormat="1" ht="15" customHeight="1" x14ac:dyDescent="0.25">
      <c r="A79" s="563"/>
      <c r="B79" s="563"/>
      <c r="C79" s="565" t="s">
        <v>1110</v>
      </c>
      <c r="D79" s="1253">
        <v>151634</v>
      </c>
      <c r="E79" s="564"/>
      <c r="F79" s="562"/>
      <c r="G79" s="429">
        <f t="shared" si="9"/>
        <v>18</v>
      </c>
      <c r="H79" s="561"/>
      <c r="I79" s="562"/>
      <c r="J79" s="562"/>
      <c r="K79" s="562"/>
      <c r="L79" s="562">
        <v>18</v>
      </c>
      <c r="M79" s="562"/>
      <c r="N79" s="562"/>
      <c r="O79" s="562"/>
      <c r="P79" s="562"/>
      <c r="Q79" s="562"/>
      <c r="R79" s="562"/>
    </row>
    <row r="80" spans="1:18" s="408" customFormat="1" ht="15" customHeight="1" x14ac:dyDescent="0.25">
      <c r="A80" s="415"/>
      <c r="B80" s="415"/>
      <c r="C80" s="111" t="s">
        <v>205</v>
      </c>
      <c r="D80" s="1247"/>
      <c r="E80" s="32"/>
      <c r="F80" s="103"/>
      <c r="G80" s="429"/>
      <c r="H80" s="441"/>
      <c r="I80" s="103"/>
      <c r="J80" s="120"/>
      <c r="K80" s="103"/>
      <c r="L80" s="103"/>
      <c r="M80" s="103"/>
      <c r="N80" s="103"/>
      <c r="O80" s="103"/>
      <c r="P80" s="103"/>
      <c r="Q80" s="103"/>
      <c r="R80" s="103"/>
    </row>
    <row r="81" spans="1:18" s="408" customFormat="1" ht="27" customHeight="1" x14ac:dyDescent="0.25">
      <c r="A81" s="415"/>
      <c r="B81" s="415"/>
      <c r="C81" s="425" t="s">
        <v>206</v>
      </c>
      <c r="D81" s="1250" t="s">
        <v>207</v>
      </c>
      <c r="E81" s="427">
        <v>152400</v>
      </c>
      <c r="F81" s="103">
        <v>152400</v>
      </c>
      <c r="G81" s="429">
        <f t="shared" si="9"/>
        <v>144567</v>
      </c>
      <c r="H81" s="441">
        <f t="shared" si="3"/>
        <v>94.860236220472444</v>
      </c>
      <c r="I81" s="103"/>
      <c r="J81" s="103"/>
      <c r="K81" s="103"/>
      <c r="L81" s="103">
        <v>144567</v>
      </c>
      <c r="M81" s="103"/>
      <c r="N81" s="103"/>
      <c r="O81" s="103"/>
      <c r="P81" s="103"/>
      <c r="Q81" s="103"/>
      <c r="R81" s="103"/>
    </row>
    <row r="82" spans="1:18" s="408" customFormat="1" ht="15" customHeight="1" x14ac:dyDescent="0.25">
      <c r="A82" s="432"/>
      <c r="B82" s="432"/>
      <c r="C82" s="388" t="s">
        <v>199</v>
      </c>
      <c r="D82" s="1254"/>
      <c r="E82" s="461"/>
      <c r="F82" s="434"/>
      <c r="G82" s="429"/>
      <c r="H82" s="441"/>
      <c r="I82" s="451"/>
      <c r="J82" s="451"/>
      <c r="K82" s="451"/>
      <c r="L82" s="451"/>
      <c r="M82" s="451"/>
      <c r="N82" s="451"/>
      <c r="O82" s="451"/>
      <c r="P82" s="451"/>
      <c r="Q82" s="451"/>
      <c r="R82" s="451"/>
    </row>
    <row r="83" spans="1:18" s="408" customFormat="1" ht="15" customHeight="1" x14ac:dyDescent="0.25">
      <c r="A83" s="432"/>
      <c r="B83" s="432"/>
      <c r="C83" s="392" t="s">
        <v>1055</v>
      </c>
      <c r="D83" s="1254" t="s">
        <v>1056</v>
      </c>
      <c r="E83" s="461"/>
      <c r="F83" s="434">
        <v>1250</v>
      </c>
      <c r="G83" s="429">
        <f t="shared" si="9"/>
        <v>1250</v>
      </c>
      <c r="H83" s="441">
        <f t="shared" si="3"/>
        <v>100</v>
      </c>
      <c r="I83" s="451"/>
      <c r="J83" s="451"/>
      <c r="K83" s="451"/>
      <c r="L83" s="451"/>
      <c r="M83" s="451"/>
      <c r="N83" s="451"/>
      <c r="O83" s="451">
        <v>1250</v>
      </c>
      <c r="P83" s="451"/>
      <c r="Q83" s="451"/>
      <c r="R83" s="451"/>
    </row>
    <row r="84" spans="1:18" s="408" customFormat="1" ht="15" customHeight="1" x14ac:dyDescent="0.25">
      <c r="A84" s="432"/>
      <c r="B84" s="432"/>
      <c r="C84" s="389" t="s">
        <v>1046</v>
      </c>
      <c r="D84" s="1254" t="s">
        <v>1047</v>
      </c>
      <c r="E84" s="461"/>
      <c r="F84" s="434"/>
      <c r="G84" s="429">
        <f t="shared" si="9"/>
        <v>5555</v>
      </c>
      <c r="H84" s="441"/>
      <c r="I84" s="451"/>
      <c r="J84" s="451"/>
      <c r="K84" s="451"/>
      <c r="L84" s="451">
        <v>5555</v>
      </c>
      <c r="M84" s="451"/>
      <c r="N84" s="451"/>
      <c r="O84" s="451"/>
      <c r="P84" s="451"/>
      <c r="Q84" s="451"/>
      <c r="R84" s="451"/>
    </row>
    <row r="85" spans="1:18" s="408" customFormat="1" ht="26.4" customHeight="1" x14ac:dyDescent="0.25">
      <c r="A85" s="432"/>
      <c r="B85" s="432"/>
      <c r="C85" s="390" t="s">
        <v>2269</v>
      </c>
      <c r="D85" s="1254">
        <v>155470</v>
      </c>
      <c r="E85" s="461"/>
      <c r="F85" s="434"/>
      <c r="G85" s="429">
        <f t="shared" si="9"/>
        <v>13385</v>
      </c>
      <c r="H85" s="441"/>
      <c r="I85" s="451"/>
      <c r="J85" s="451">
        <v>13385</v>
      </c>
      <c r="K85" s="451"/>
      <c r="L85" s="451"/>
      <c r="M85" s="451"/>
      <c r="N85" s="451"/>
      <c r="O85" s="451"/>
      <c r="P85" s="451"/>
      <c r="Q85" s="451"/>
      <c r="R85" s="451"/>
    </row>
    <row r="86" spans="1:18" s="408" customFormat="1" ht="15" customHeight="1" x14ac:dyDescent="0.25">
      <c r="A86" s="432"/>
      <c r="B86" s="432"/>
      <c r="C86" s="385" t="s">
        <v>202</v>
      </c>
      <c r="D86" s="1254" t="s">
        <v>1054</v>
      </c>
      <c r="E86" s="461"/>
      <c r="F86" s="434"/>
      <c r="G86" s="429">
        <f t="shared" si="9"/>
        <v>1547</v>
      </c>
      <c r="H86" s="441"/>
      <c r="I86" s="451"/>
      <c r="J86" s="451"/>
      <c r="K86" s="451"/>
      <c r="L86" s="451">
        <v>1547</v>
      </c>
      <c r="M86" s="451"/>
      <c r="N86" s="451"/>
      <c r="O86" s="451"/>
      <c r="P86" s="451"/>
      <c r="Q86" s="451"/>
      <c r="R86" s="451"/>
    </row>
    <row r="87" spans="1:18" s="408" customFormat="1" ht="15" customHeight="1" x14ac:dyDescent="0.25">
      <c r="A87" s="432"/>
      <c r="B87" s="432"/>
      <c r="C87" s="385" t="s">
        <v>201</v>
      </c>
      <c r="D87" s="1254"/>
      <c r="E87" s="461"/>
      <c r="F87" s="434"/>
      <c r="G87" s="429"/>
      <c r="H87" s="441"/>
      <c r="I87" s="451"/>
      <c r="J87" s="451"/>
      <c r="K87" s="451"/>
      <c r="L87" s="451"/>
      <c r="M87" s="451"/>
      <c r="N87" s="451"/>
      <c r="O87" s="451"/>
      <c r="P87" s="451"/>
      <c r="Q87" s="451"/>
      <c r="R87" s="451"/>
    </row>
    <row r="88" spans="1:18" s="408" customFormat="1" ht="15" customHeight="1" x14ac:dyDescent="0.25">
      <c r="A88" s="432"/>
      <c r="B88" s="432"/>
      <c r="C88" s="385" t="s">
        <v>2270</v>
      </c>
      <c r="D88" s="1254" t="s">
        <v>1045</v>
      </c>
      <c r="E88" s="461"/>
      <c r="F88" s="434"/>
      <c r="G88" s="429">
        <f t="shared" si="9"/>
        <v>15512</v>
      </c>
      <c r="H88" s="441"/>
      <c r="I88" s="451"/>
      <c r="J88" s="451"/>
      <c r="K88" s="451"/>
      <c r="L88" s="451">
        <v>15512</v>
      </c>
      <c r="M88" s="451"/>
      <c r="N88" s="451"/>
      <c r="O88" s="451"/>
      <c r="P88" s="451"/>
      <c r="Q88" s="451"/>
      <c r="R88" s="451"/>
    </row>
    <row r="89" spans="1:18" s="408" customFormat="1" ht="15" customHeight="1" x14ac:dyDescent="0.25">
      <c r="A89" s="436"/>
      <c r="B89" s="436"/>
      <c r="C89" s="462" t="s">
        <v>208</v>
      </c>
      <c r="D89" s="1255"/>
      <c r="E89" s="437">
        <f>SUM(E59:E88)</f>
        <v>401618</v>
      </c>
      <c r="F89" s="437">
        <f>SUM(F59:F88)</f>
        <v>424140</v>
      </c>
      <c r="G89" s="437">
        <f>SUM(G59:G88)</f>
        <v>446353</v>
      </c>
      <c r="H89" s="335">
        <f t="shared" si="3"/>
        <v>105.23718583486585</v>
      </c>
      <c r="I89" s="463">
        <f t="shared" ref="I89:R89" si="10">SUM(I59:I88)</f>
        <v>0</v>
      </c>
      <c r="J89" s="463">
        <f t="shared" si="10"/>
        <v>15884</v>
      </c>
      <c r="K89" s="463">
        <f t="shared" si="10"/>
        <v>1755</v>
      </c>
      <c r="L89" s="463">
        <f t="shared" si="10"/>
        <v>401597</v>
      </c>
      <c r="M89" s="463">
        <f t="shared" si="10"/>
        <v>0</v>
      </c>
      <c r="N89" s="463">
        <f t="shared" si="10"/>
        <v>0</v>
      </c>
      <c r="O89" s="463">
        <f t="shared" si="10"/>
        <v>3250</v>
      </c>
      <c r="P89" s="463">
        <f t="shared" si="10"/>
        <v>0</v>
      </c>
      <c r="Q89" s="463">
        <f t="shared" si="10"/>
        <v>23867</v>
      </c>
      <c r="R89" s="463">
        <f t="shared" si="10"/>
        <v>0</v>
      </c>
    </row>
    <row r="90" spans="1:18" s="408" customFormat="1" ht="15" customHeight="1" x14ac:dyDescent="0.25">
      <c r="A90" s="415">
        <v>1</v>
      </c>
      <c r="B90" s="415" t="s">
        <v>209</v>
      </c>
      <c r="C90" s="416" t="s">
        <v>153</v>
      </c>
      <c r="D90" s="1246"/>
      <c r="E90" s="418"/>
      <c r="F90" s="103"/>
      <c r="G90" s="429"/>
      <c r="H90" s="441"/>
      <c r="I90" s="103"/>
      <c r="J90" s="103"/>
      <c r="K90" s="103"/>
      <c r="L90" s="103"/>
      <c r="M90" s="103"/>
      <c r="N90" s="103"/>
      <c r="O90" s="103"/>
      <c r="P90" s="103"/>
      <c r="Q90" s="103"/>
      <c r="R90" s="103"/>
    </row>
    <row r="91" spans="1:18" s="408" customFormat="1" ht="25.2" customHeight="1" x14ac:dyDescent="0.25">
      <c r="A91" s="415"/>
      <c r="B91" s="415"/>
      <c r="C91" s="926" t="s">
        <v>210</v>
      </c>
      <c r="D91" s="1252"/>
      <c r="E91" s="418"/>
      <c r="F91" s="103"/>
      <c r="G91" s="429"/>
      <c r="H91" s="441"/>
      <c r="I91" s="103"/>
      <c r="J91" s="103"/>
      <c r="K91" s="103"/>
      <c r="L91" s="103"/>
      <c r="M91" s="103"/>
      <c r="N91" s="103"/>
      <c r="O91" s="103"/>
      <c r="P91" s="103"/>
      <c r="Q91" s="103"/>
      <c r="R91" s="103"/>
    </row>
    <row r="92" spans="1:18" s="408" customFormat="1" ht="12.9" customHeight="1" x14ac:dyDescent="0.25">
      <c r="A92" s="415"/>
      <c r="B92" s="415"/>
      <c r="C92" s="979" t="s">
        <v>1995</v>
      </c>
      <c r="D92" s="1274">
        <v>161909</v>
      </c>
      <c r="E92" s="456">
        <v>35742</v>
      </c>
      <c r="F92" s="456">
        <v>35742</v>
      </c>
      <c r="G92" s="429">
        <f>SUM(I92:R92)</f>
        <v>52725</v>
      </c>
      <c r="H92" s="441">
        <f t="shared" si="3"/>
        <v>147.51552795031054</v>
      </c>
      <c r="I92" s="103"/>
      <c r="J92" s="103"/>
      <c r="K92" s="103"/>
      <c r="L92" s="103">
        <v>52725</v>
      </c>
      <c r="M92" s="103"/>
      <c r="N92" s="103"/>
      <c r="O92" s="103"/>
      <c r="P92" s="103"/>
      <c r="Q92" s="103"/>
      <c r="R92" s="103"/>
    </row>
    <row r="93" spans="1:18" s="408" customFormat="1" ht="22.8" customHeight="1" x14ac:dyDescent="0.25">
      <c r="A93" s="415"/>
      <c r="B93" s="415"/>
      <c r="C93" s="979" t="s">
        <v>1996</v>
      </c>
      <c r="D93" s="1274">
        <v>164106</v>
      </c>
      <c r="E93" s="32">
        <v>598323</v>
      </c>
      <c r="F93" s="32">
        <v>598323</v>
      </c>
      <c r="G93" s="429">
        <f t="shared" ref="G93:G146" si="11">SUM(I93:R93)</f>
        <v>428637</v>
      </c>
      <c r="H93" s="441">
        <f t="shared" si="3"/>
        <v>71.639733053885607</v>
      </c>
      <c r="I93" s="121"/>
      <c r="J93" s="103"/>
      <c r="K93" s="103"/>
      <c r="L93" s="103">
        <v>362817</v>
      </c>
      <c r="M93" s="103"/>
      <c r="N93" s="103"/>
      <c r="O93" s="103"/>
      <c r="P93" s="103"/>
      <c r="Q93" s="103">
        <v>65820</v>
      </c>
      <c r="R93" s="103"/>
    </row>
    <row r="94" spans="1:18" s="408" customFormat="1" ht="27" customHeight="1" x14ac:dyDescent="0.25">
      <c r="A94" s="415"/>
      <c r="B94" s="415"/>
      <c r="C94" s="979" t="s">
        <v>1997</v>
      </c>
      <c r="D94" s="1274">
        <v>164204</v>
      </c>
      <c r="E94" s="427">
        <v>227588</v>
      </c>
      <c r="F94" s="103">
        <v>230607</v>
      </c>
      <c r="G94" s="429">
        <f t="shared" si="11"/>
        <v>223644</v>
      </c>
      <c r="H94" s="441">
        <f t="shared" si="3"/>
        <v>96.980577345874153</v>
      </c>
      <c r="I94" s="120"/>
      <c r="J94" s="120"/>
      <c r="K94" s="120"/>
      <c r="L94" s="120">
        <v>192850</v>
      </c>
      <c r="M94" s="120"/>
      <c r="N94" s="120"/>
      <c r="O94" s="120"/>
      <c r="P94" s="120"/>
      <c r="Q94" s="120">
        <v>30794</v>
      </c>
      <c r="R94" s="120"/>
    </row>
    <row r="95" spans="1:18" s="408" customFormat="1" ht="25.95" customHeight="1" x14ac:dyDescent="0.25">
      <c r="A95" s="415"/>
      <c r="B95" s="415"/>
      <c r="C95" s="925" t="s">
        <v>778</v>
      </c>
      <c r="D95" s="1274">
        <v>164205</v>
      </c>
      <c r="E95" s="427">
        <v>419020</v>
      </c>
      <c r="F95" s="103">
        <v>478523</v>
      </c>
      <c r="G95" s="429">
        <f t="shared" si="11"/>
        <v>273539</v>
      </c>
      <c r="H95" s="441">
        <f t="shared" si="3"/>
        <v>57.163187558382781</v>
      </c>
      <c r="I95" s="120"/>
      <c r="J95" s="120"/>
      <c r="K95" s="120"/>
      <c r="L95" s="120">
        <v>106325</v>
      </c>
      <c r="M95" s="120"/>
      <c r="N95" s="120"/>
      <c r="O95" s="120"/>
      <c r="P95" s="120"/>
      <c r="Q95" s="120">
        <v>167214</v>
      </c>
      <c r="R95" s="120"/>
    </row>
    <row r="96" spans="1:18" s="408" customFormat="1" ht="25.2" customHeight="1" x14ac:dyDescent="0.25">
      <c r="A96" s="415"/>
      <c r="B96" s="415"/>
      <c r="C96" s="925" t="s">
        <v>858</v>
      </c>
      <c r="D96" s="1274">
        <v>164206</v>
      </c>
      <c r="E96" s="427">
        <v>195346</v>
      </c>
      <c r="F96" s="103">
        <v>3576</v>
      </c>
      <c r="G96" s="429">
        <f t="shared" si="11"/>
        <v>0</v>
      </c>
      <c r="H96" s="441">
        <f t="shared" si="3"/>
        <v>0</v>
      </c>
      <c r="I96" s="120"/>
      <c r="J96" s="120"/>
      <c r="K96" s="120"/>
      <c r="L96" s="120"/>
      <c r="M96" s="120"/>
      <c r="N96" s="120"/>
      <c r="O96" s="120"/>
      <c r="P96" s="120"/>
      <c r="Q96" s="120"/>
      <c r="R96" s="120"/>
    </row>
    <row r="97" spans="1:18" s="408" customFormat="1" ht="27" customHeight="1" x14ac:dyDescent="0.25">
      <c r="A97" s="415"/>
      <c r="B97" s="415"/>
      <c r="C97" s="926" t="s">
        <v>177</v>
      </c>
      <c r="D97" s="1275"/>
      <c r="E97" s="427"/>
      <c r="F97" s="103"/>
      <c r="G97" s="429"/>
      <c r="H97" s="441"/>
      <c r="I97" s="120"/>
      <c r="J97" s="120"/>
      <c r="K97" s="120"/>
      <c r="L97" s="120"/>
      <c r="M97" s="120"/>
      <c r="N97" s="120"/>
      <c r="O97" s="120"/>
      <c r="P97" s="120"/>
      <c r="Q97" s="120"/>
      <c r="R97" s="120"/>
    </row>
    <row r="98" spans="1:18" s="408" customFormat="1" ht="26.4" customHeight="1" x14ac:dyDescent="0.25">
      <c r="A98" s="415"/>
      <c r="B98" s="415"/>
      <c r="C98" s="923" t="s">
        <v>784</v>
      </c>
      <c r="D98" s="1276">
        <v>162695</v>
      </c>
      <c r="E98" s="427">
        <v>4800</v>
      </c>
      <c r="F98" s="103">
        <v>4800</v>
      </c>
      <c r="G98" s="429">
        <f t="shared" si="11"/>
        <v>0</v>
      </c>
      <c r="H98" s="441">
        <f t="shared" si="3"/>
        <v>0</v>
      </c>
      <c r="I98" s="120"/>
      <c r="J98" s="120"/>
      <c r="K98" s="120"/>
      <c r="L98" s="120"/>
      <c r="M98" s="120"/>
      <c r="N98" s="120"/>
      <c r="O98" s="120"/>
      <c r="P98" s="120"/>
      <c r="Q98" s="120"/>
      <c r="R98" s="120"/>
    </row>
    <row r="99" spans="1:18" s="408" customFormat="1" ht="16.95" customHeight="1" x14ac:dyDescent="0.25">
      <c r="A99" s="415"/>
      <c r="B99" s="415"/>
      <c r="C99" s="1277" t="s">
        <v>859</v>
      </c>
      <c r="D99" s="1276">
        <v>162607</v>
      </c>
      <c r="E99" s="427">
        <v>5058</v>
      </c>
      <c r="F99" s="103">
        <v>5058</v>
      </c>
      <c r="G99" s="429">
        <f t="shared" si="11"/>
        <v>5058</v>
      </c>
      <c r="H99" s="441">
        <f t="shared" si="3"/>
        <v>100</v>
      </c>
      <c r="I99" s="120"/>
      <c r="J99" s="120"/>
      <c r="K99" s="120"/>
      <c r="L99" s="120"/>
      <c r="M99" s="120"/>
      <c r="N99" s="120"/>
      <c r="O99" s="120"/>
      <c r="P99" s="120"/>
      <c r="Q99" s="120">
        <v>5058</v>
      </c>
      <c r="R99" s="120"/>
    </row>
    <row r="100" spans="1:18" s="408" customFormat="1" ht="24.75" customHeight="1" x14ac:dyDescent="0.25">
      <c r="A100" s="415"/>
      <c r="B100" s="415"/>
      <c r="C100" s="923" t="s">
        <v>1998</v>
      </c>
      <c r="D100" s="1276">
        <v>162640</v>
      </c>
      <c r="E100" s="427">
        <v>137601</v>
      </c>
      <c r="F100" s="427">
        <v>137601</v>
      </c>
      <c r="G100" s="429">
        <f t="shared" si="11"/>
        <v>137601</v>
      </c>
      <c r="H100" s="441">
        <f t="shared" si="3"/>
        <v>100</v>
      </c>
      <c r="I100" s="120"/>
      <c r="J100" s="120"/>
      <c r="K100" s="120"/>
      <c r="L100" s="120"/>
      <c r="M100" s="120"/>
      <c r="N100" s="120"/>
      <c r="O100" s="120"/>
      <c r="P100" s="120"/>
      <c r="Q100" s="120">
        <v>137601</v>
      </c>
      <c r="R100" s="120"/>
    </row>
    <row r="101" spans="1:18" s="408" customFormat="1" ht="24.75" customHeight="1" x14ac:dyDescent="0.25">
      <c r="A101" s="415"/>
      <c r="B101" s="415"/>
      <c r="C101" s="1278" t="s">
        <v>860</v>
      </c>
      <c r="D101" s="1245">
        <v>163603</v>
      </c>
      <c r="E101" s="427">
        <v>10113</v>
      </c>
      <c r="F101" s="427">
        <v>10113</v>
      </c>
      <c r="G101" s="429">
        <f t="shared" si="11"/>
        <v>10113</v>
      </c>
      <c r="H101" s="441">
        <f t="shared" si="3"/>
        <v>100</v>
      </c>
      <c r="I101" s="120"/>
      <c r="J101" s="120"/>
      <c r="K101" s="120"/>
      <c r="L101" s="120"/>
      <c r="M101" s="120"/>
      <c r="N101" s="120"/>
      <c r="O101" s="120"/>
      <c r="P101" s="120"/>
      <c r="Q101" s="120">
        <v>10113</v>
      </c>
      <c r="R101" s="120"/>
    </row>
    <row r="102" spans="1:18" s="408" customFormat="1" ht="24.75" customHeight="1" x14ac:dyDescent="0.25">
      <c r="A102" s="415"/>
      <c r="B102" s="415"/>
      <c r="C102" s="1279" t="s">
        <v>861</v>
      </c>
      <c r="D102" s="1245">
        <v>163604</v>
      </c>
      <c r="E102" s="427">
        <v>4106</v>
      </c>
      <c r="F102" s="427">
        <v>4106</v>
      </c>
      <c r="G102" s="429">
        <f t="shared" si="11"/>
        <v>4106</v>
      </c>
      <c r="H102" s="441">
        <f t="shared" si="3"/>
        <v>100</v>
      </c>
      <c r="I102" s="120"/>
      <c r="J102" s="120"/>
      <c r="K102" s="120"/>
      <c r="L102" s="120"/>
      <c r="M102" s="120"/>
      <c r="N102" s="120"/>
      <c r="O102" s="120"/>
      <c r="P102" s="120"/>
      <c r="Q102" s="120">
        <v>4106</v>
      </c>
      <c r="R102" s="120"/>
    </row>
    <row r="103" spans="1:18" s="408" customFormat="1" ht="24.75" customHeight="1" x14ac:dyDescent="0.25">
      <c r="A103" s="415"/>
      <c r="B103" s="415"/>
      <c r="C103" s="1279" t="s">
        <v>862</v>
      </c>
      <c r="D103" s="1245">
        <v>163606</v>
      </c>
      <c r="E103" s="427">
        <v>10778</v>
      </c>
      <c r="F103" s="103">
        <v>58564</v>
      </c>
      <c r="G103" s="429">
        <f t="shared" si="11"/>
        <v>10778</v>
      </c>
      <c r="H103" s="441">
        <f t="shared" si="3"/>
        <v>18.403797554811831</v>
      </c>
      <c r="I103" s="120"/>
      <c r="J103" s="120"/>
      <c r="K103" s="120"/>
      <c r="L103" s="120"/>
      <c r="M103" s="120"/>
      <c r="N103" s="120"/>
      <c r="O103" s="120"/>
      <c r="P103" s="120"/>
      <c r="Q103" s="120">
        <v>10778</v>
      </c>
      <c r="R103" s="120"/>
    </row>
    <row r="104" spans="1:18" s="408" customFormat="1" ht="26.25" customHeight="1" x14ac:dyDescent="0.25">
      <c r="A104" s="415"/>
      <c r="B104" s="415"/>
      <c r="C104" s="1278" t="s">
        <v>1999</v>
      </c>
      <c r="D104" s="1245">
        <v>163607</v>
      </c>
      <c r="E104" s="457">
        <v>944966</v>
      </c>
      <c r="F104" s="457">
        <v>944966</v>
      </c>
      <c r="G104" s="429">
        <f t="shared" si="11"/>
        <v>944966</v>
      </c>
      <c r="H104" s="441">
        <f t="shared" ref="H104:H127" si="12">G104/F104*100</f>
        <v>100</v>
      </c>
      <c r="I104" s="120"/>
      <c r="J104" s="103"/>
      <c r="K104" s="103"/>
      <c r="L104" s="103"/>
      <c r="M104" s="103"/>
      <c r="N104" s="103"/>
      <c r="O104" s="103"/>
      <c r="P104" s="103"/>
      <c r="Q104" s="103">
        <v>944966</v>
      </c>
      <c r="R104" s="103"/>
    </row>
    <row r="105" spans="1:18" s="408" customFormat="1" ht="39.75" customHeight="1" x14ac:dyDescent="0.25">
      <c r="A105" s="415"/>
      <c r="B105" s="415"/>
      <c r="C105" s="1278" t="s">
        <v>863</v>
      </c>
      <c r="D105" s="1245">
        <v>163608</v>
      </c>
      <c r="E105" s="457">
        <v>471834</v>
      </c>
      <c r="F105" s="103">
        <v>612370</v>
      </c>
      <c r="G105" s="429">
        <f t="shared" si="11"/>
        <v>471834</v>
      </c>
      <c r="H105" s="441">
        <f t="shared" si="12"/>
        <v>77.050476019400037</v>
      </c>
      <c r="I105" s="120"/>
      <c r="J105" s="103"/>
      <c r="K105" s="103"/>
      <c r="L105" s="103"/>
      <c r="M105" s="103"/>
      <c r="N105" s="103"/>
      <c r="O105" s="103"/>
      <c r="P105" s="103"/>
      <c r="Q105" s="103">
        <v>471834</v>
      </c>
      <c r="R105" s="103"/>
    </row>
    <row r="106" spans="1:18" s="408" customFormat="1" ht="26.25" customHeight="1" x14ac:dyDescent="0.25">
      <c r="A106" s="415"/>
      <c r="B106" s="415"/>
      <c r="C106" s="1278" t="s">
        <v>864</v>
      </c>
      <c r="D106" s="1245">
        <v>163609</v>
      </c>
      <c r="E106" s="457">
        <v>159568</v>
      </c>
      <c r="F106" s="103">
        <v>197608</v>
      </c>
      <c r="G106" s="429">
        <f t="shared" si="11"/>
        <v>159569</v>
      </c>
      <c r="H106" s="441">
        <f t="shared" si="12"/>
        <v>80.750273268288737</v>
      </c>
      <c r="I106" s="120"/>
      <c r="J106" s="103"/>
      <c r="K106" s="103"/>
      <c r="L106" s="103"/>
      <c r="M106" s="103"/>
      <c r="N106" s="103"/>
      <c r="O106" s="103"/>
      <c r="P106" s="103"/>
      <c r="Q106" s="103">
        <v>159569</v>
      </c>
      <c r="R106" s="103"/>
    </row>
    <row r="107" spans="1:18" s="408" customFormat="1" ht="40.200000000000003" customHeight="1" x14ac:dyDescent="0.25">
      <c r="A107" s="415"/>
      <c r="B107" s="415"/>
      <c r="C107" s="1280" t="s">
        <v>865</v>
      </c>
      <c r="D107" s="1245">
        <v>163611</v>
      </c>
      <c r="E107" s="457">
        <v>159938</v>
      </c>
      <c r="F107" s="103">
        <v>159938</v>
      </c>
      <c r="G107" s="429">
        <f t="shared" si="11"/>
        <v>159938</v>
      </c>
      <c r="H107" s="441">
        <f t="shared" si="12"/>
        <v>100</v>
      </c>
      <c r="I107" s="120"/>
      <c r="J107" s="103"/>
      <c r="K107" s="103"/>
      <c r="L107" s="103"/>
      <c r="M107" s="103"/>
      <c r="N107" s="103"/>
      <c r="O107" s="103"/>
      <c r="P107" s="103"/>
      <c r="Q107" s="103">
        <v>159938</v>
      </c>
      <c r="R107" s="103"/>
    </row>
    <row r="108" spans="1:18" s="408" customFormat="1" ht="36.75" customHeight="1" x14ac:dyDescent="0.25">
      <c r="A108" s="415"/>
      <c r="B108" s="415"/>
      <c r="C108" s="1281" t="s">
        <v>780</v>
      </c>
      <c r="D108" s="1245">
        <v>163612</v>
      </c>
      <c r="E108" s="457">
        <v>57989</v>
      </c>
      <c r="F108" s="103">
        <v>89993</v>
      </c>
      <c r="G108" s="429">
        <f t="shared" si="11"/>
        <v>57989</v>
      </c>
      <c r="H108" s="441">
        <f t="shared" si="12"/>
        <v>64.437234007089444</v>
      </c>
      <c r="I108" s="120"/>
      <c r="J108" s="103"/>
      <c r="K108" s="103"/>
      <c r="L108" s="103"/>
      <c r="M108" s="103"/>
      <c r="N108" s="103"/>
      <c r="O108" s="103"/>
      <c r="P108" s="103"/>
      <c r="Q108" s="103">
        <v>57989</v>
      </c>
      <c r="R108" s="103"/>
    </row>
    <row r="109" spans="1:18" s="408" customFormat="1" ht="25.95" customHeight="1" x14ac:dyDescent="0.25">
      <c r="A109" s="415"/>
      <c r="B109" s="415"/>
      <c r="C109" s="1281" t="s">
        <v>2009</v>
      </c>
      <c r="D109" s="1245">
        <v>163613</v>
      </c>
      <c r="E109" s="457">
        <v>275718</v>
      </c>
      <c r="F109" s="103">
        <v>277968</v>
      </c>
      <c r="G109" s="429">
        <f t="shared" si="11"/>
        <v>274974</v>
      </c>
      <c r="H109" s="441">
        <f t="shared" si="12"/>
        <v>98.922897599723711</v>
      </c>
      <c r="I109" s="120"/>
      <c r="J109" s="103">
        <v>89974</v>
      </c>
      <c r="K109" s="103"/>
      <c r="L109" s="103">
        <v>71129</v>
      </c>
      <c r="M109" s="103"/>
      <c r="N109" s="103"/>
      <c r="O109" s="103"/>
      <c r="P109" s="103"/>
      <c r="Q109" s="103">
        <v>113871</v>
      </c>
      <c r="R109" s="103"/>
    </row>
    <row r="110" spans="1:18" s="408" customFormat="1" ht="42" customHeight="1" x14ac:dyDescent="0.25">
      <c r="A110" s="415"/>
      <c r="B110" s="415"/>
      <c r="C110" s="1281" t="s">
        <v>866</v>
      </c>
      <c r="D110" s="1245">
        <v>163614</v>
      </c>
      <c r="E110" s="457">
        <v>88448</v>
      </c>
      <c r="F110" s="103">
        <v>88448</v>
      </c>
      <c r="G110" s="429">
        <f t="shared" si="11"/>
        <v>88448</v>
      </c>
      <c r="H110" s="441">
        <f t="shared" si="12"/>
        <v>100</v>
      </c>
      <c r="I110" s="120"/>
      <c r="J110" s="103"/>
      <c r="K110" s="103"/>
      <c r="L110" s="103"/>
      <c r="M110" s="103"/>
      <c r="N110" s="103"/>
      <c r="O110" s="103"/>
      <c r="P110" s="103"/>
      <c r="Q110" s="103">
        <v>88448</v>
      </c>
      <c r="R110" s="103"/>
    </row>
    <row r="111" spans="1:18" s="408" customFormat="1" ht="40.5" customHeight="1" x14ac:dyDescent="0.25">
      <c r="A111" s="415"/>
      <c r="B111" s="415"/>
      <c r="C111" s="1281" t="s">
        <v>867</v>
      </c>
      <c r="D111" s="1245">
        <v>163615</v>
      </c>
      <c r="E111" s="457">
        <v>8687</v>
      </c>
      <c r="F111" s="103">
        <v>8687</v>
      </c>
      <c r="G111" s="429">
        <f t="shared" si="11"/>
        <v>8687</v>
      </c>
      <c r="H111" s="441">
        <f t="shared" si="12"/>
        <v>100</v>
      </c>
      <c r="I111" s="120"/>
      <c r="J111" s="103"/>
      <c r="K111" s="103"/>
      <c r="L111" s="103"/>
      <c r="M111" s="103"/>
      <c r="N111" s="103"/>
      <c r="O111" s="103"/>
      <c r="P111" s="103"/>
      <c r="Q111" s="103">
        <v>8687</v>
      </c>
      <c r="R111" s="103"/>
    </row>
    <row r="112" spans="1:18" s="471" customFormat="1" ht="28.2" customHeight="1" x14ac:dyDescent="0.25">
      <c r="A112" s="466"/>
      <c r="B112" s="466"/>
      <c r="C112" s="1281" t="s">
        <v>868</v>
      </c>
      <c r="D112" s="1245">
        <v>163616</v>
      </c>
      <c r="E112" s="467">
        <v>31299</v>
      </c>
      <c r="F112" s="468">
        <v>31299</v>
      </c>
      <c r="G112" s="429">
        <f t="shared" si="11"/>
        <v>31299</v>
      </c>
      <c r="H112" s="469">
        <f t="shared" si="12"/>
        <v>100</v>
      </c>
      <c r="I112" s="470"/>
      <c r="J112" s="468"/>
      <c r="K112" s="468"/>
      <c r="L112" s="468"/>
      <c r="M112" s="468"/>
      <c r="N112" s="468"/>
      <c r="O112" s="468"/>
      <c r="P112" s="468"/>
      <c r="Q112" s="468">
        <v>31299</v>
      </c>
      <c r="R112" s="468"/>
    </row>
    <row r="113" spans="1:18" s="408" customFormat="1" ht="54.75" customHeight="1" x14ac:dyDescent="0.25">
      <c r="A113" s="415"/>
      <c r="B113" s="415"/>
      <c r="C113" s="1281" t="s">
        <v>869</v>
      </c>
      <c r="D113" s="1245">
        <v>163617</v>
      </c>
      <c r="E113" s="457">
        <v>1099</v>
      </c>
      <c r="F113" s="103">
        <v>1099</v>
      </c>
      <c r="G113" s="429">
        <f t="shared" si="11"/>
        <v>1099</v>
      </c>
      <c r="H113" s="441">
        <f t="shared" si="12"/>
        <v>100</v>
      </c>
      <c r="I113" s="120"/>
      <c r="J113" s="103"/>
      <c r="K113" s="103"/>
      <c r="L113" s="103"/>
      <c r="M113" s="103"/>
      <c r="N113" s="103"/>
      <c r="O113" s="103"/>
      <c r="P113" s="103"/>
      <c r="Q113" s="103">
        <v>1099</v>
      </c>
      <c r="R113" s="103"/>
    </row>
    <row r="114" spans="1:18" s="408" customFormat="1" ht="40.200000000000003" customHeight="1" x14ac:dyDescent="0.25">
      <c r="A114" s="415"/>
      <c r="B114" s="415"/>
      <c r="C114" s="1335" t="s">
        <v>211</v>
      </c>
      <c r="D114" s="1276">
        <v>163623</v>
      </c>
      <c r="E114" s="457">
        <v>2908</v>
      </c>
      <c r="F114" s="103">
        <v>2908</v>
      </c>
      <c r="G114" s="429">
        <f t="shared" si="11"/>
        <v>48765</v>
      </c>
      <c r="H114" s="441">
        <f t="shared" si="12"/>
        <v>1676.9257221458047</v>
      </c>
      <c r="I114" s="120"/>
      <c r="J114" s="103">
        <v>48765</v>
      </c>
      <c r="K114" s="103"/>
      <c r="L114" s="103"/>
      <c r="M114" s="103"/>
      <c r="N114" s="103"/>
      <c r="O114" s="103"/>
      <c r="P114" s="103"/>
      <c r="Q114" s="103"/>
      <c r="R114" s="103"/>
    </row>
    <row r="115" spans="1:18" s="408" customFormat="1" ht="31.2" customHeight="1" x14ac:dyDescent="0.25">
      <c r="A115" s="415"/>
      <c r="B115" s="415"/>
      <c r="C115" s="1282" t="s">
        <v>212</v>
      </c>
      <c r="D115" s="1276">
        <v>163625</v>
      </c>
      <c r="E115" s="457">
        <v>1088000</v>
      </c>
      <c r="F115" s="103">
        <v>1088000</v>
      </c>
      <c r="G115" s="429">
        <f t="shared" si="11"/>
        <v>500000</v>
      </c>
      <c r="H115" s="441">
        <f t="shared" si="12"/>
        <v>45.955882352941174</v>
      </c>
      <c r="I115" s="120"/>
      <c r="J115" s="103">
        <v>500000</v>
      </c>
      <c r="K115" s="103"/>
      <c r="L115" s="103"/>
      <c r="M115" s="103"/>
      <c r="N115" s="103"/>
      <c r="O115" s="103"/>
      <c r="P115" s="103"/>
      <c r="Q115" s="103"/>
      <c r="R115" s="103"/>
    </row>
    <row r="116" spans="1:18" s="408" customFormat="1" ht="28.2" customHeight="1" x14ac:dyDescent="0.25">
      <c r="A116" s="415"/>
      <c r="B116" s="415"/>
      <c r="C116" s="923" t="s">
        <v>779</v>
      </c>
      <c r="D116" s="1276">
        <v>163626</v>
      </c>
      <c r="E116" s="457">
        <v>16514</v>
      </c>
      <c r="F116" s="103">
        <v>16514</v>
      </c>
      <c r="G116" s="429">
        <f t="shared" si="11"/>
        <v>16176</v>
      </c>
      <c r="H116" s="441">
        <f t="shared" si="12"/>
        <v>97.953251786363083</v>
      </c>
      <c r="I116" s="120"/>
      <c r="J116" s="103"/>
      <c r="K116" s="103"/>
      <c r="L116" s="103"/>
      <c r="M116" s="103"/>
      <c r="N116" s="103"/>
      <c r="O116" s="103"/>
      <c r="P116" s="103"/>
      <c r="Q116" s="103">
        <v>16176</v>
      </c>
      <c r="R116" s="103"/>
    </row>
    <row r="117" spans="1:18" s="408" customFormat="1" ht="37.950000000000003" customHeight="1" x14ac:dyDescent="0.25">
      <c r="A117" s="415"/>
      <c r="B117" s="415"/>
      <c r="C117" s="1283" t="s">
        <v>213</v>
      </c>
      <c r="D117" s="1276">
        <v>163627</v>
      </c>
      <c r="E117" s="457">
        <v>785975</v>
      </c>
      <c r="F117" s="103">
        <v>788781</v>
      </c>
      <c r="G117" s="429">
        <f t="shared" si="11"/>
        <v>785975</v>
      </c>
      <c r="H117" s="441">
        <f t="shared" si="12"/>
        <v>99.644261208117342</v>
      </c>
      <c r="I117" s="120">
        <v>165110</v>
      </c>
      <c r="J117" s="103">
        <v>511121</v>
      </c>
      <c r="K117" s="103"/>
      <c r="L117" s="103"/>
      <c r="M117" s="103"/>
      <c r="N117" s="103"/>
      <c r="O117" s="103"/>
      <c r="P117" s="103"/>
      <c r="Q117" s="103">
        <v>109744</v>
      </c>
      <c r="R117" s="103"/>
    </row>
    <row r="118" spans="1:18" s="408" customFormat="1" ht="31.95" customHeight="1" x14ac:dyDescent="0.25">
      <c r="A118" s="415"/>
      <c r="B118" s="415"/>
      <c r="C118" s="1284" t="s">
        <v>215</v>
      </c>
      <c r="D118" s="1276">
        <v>163628</v>
      </c>
      <c r="E118" s="457">
        <v>33166</v>
      </c>
      <c r="F118" s="103">
        <v>35322</v>
      </c>
      <c r="G118" s="429">
        <f t="shared" si="11"/>
        <v>30339</v>
      </c>
      <c r="H118" s="441">
        <f t="shared" si="12"/>
        <v>85.892644810599634</v>
      </c>
      <c r="I118" s="120"/>
      <c r="J118" s="103">
        <v>7997</v>
      </c>
      <c r="K118" s="103"/>
      <c r="L118" s="103">
        <v>4227</v>
      </c>
      <c r="M118" s="103"/>
      <c r="N118" s="103"/>
      <c r="O118" s="103"/>
      <c r="P118" s="103"/>
      <c r="Q118" s="103">
        <v>18115</v>
      </c>
      <c r="R118" s="103"/>
    </row>
    <row r="119" spans="1:18" s="408" customFormat="1" ht="28.95" customHeight="1" x14ac:dyDescent="0.25">
      <c r="A119" s="415"/>
      <c r="B119" s="415"/>
      <c r="C119" s="1283" t="s">
        <v>214</v>
      </c>
      <c r="D119" s="1276">
        <v>163629</v>
      </c>
      <c r="E119" s="457">
        <v>1132578</v>
      </c>
      <c r="F119" s="103">
        <v>1132578</v>
      </c>
      <c r="G119" s="429">
        <f t="shared" si="11"/>
        <v>1093972</v>
      </c>
      <c r="H119" s="441">
        <f t="shared" si="12"/>
        <v>96.591316447962086</v>
      </c>
      <c r="I119" s="120"/>
      <c r="J119" s="103"/>
      <c r="K119" s="103"/>
      <c r="L119" s="103">
        <v>201316</v>
      </c>
      <c r="M119" s="103"/>
      <c r="N119" s="103"/>
      <c r="O119" s="103"/>
      <c r="P119" s="103"/>
      <c r="Q119" s="103">
        <v>892656</v>
      </c>
      <c r="R119" s="103"/>
    </row>
    <row r="120" spans="1:18" s="408" customFormat="1" ht="36.75" customHeight="1" x14ac:dyDescent="0.25">
      <c r="A120" s="415"/>
      <c r="B120" s="415"/>
      <c r="C120" s="976" t="s">
        <v>870</v>
      </c>
      <c r="D120" s="1276">
        <v>163633</v>
      </c>
      <c r="E120" s="457">
        <v>128636</v>
      </c>
      <c r="F120" s="103">
        <v>128636</v>
      </c>
      <c r="G120" s="429">
        <f t="shared" si="11"/>
        <v>128636</v>
      </c>
      <c r="H120" s="469">
        <f t="shared" si="12"/>
        <v>100</v>
      </c>
      <c r="I120" s="470"/>
      <c r="J120" s="103"/>
      <c r="K120" s="103"/>
      <c r="L120" s="103"/>
      <c r="M120" s="103"/>
      <c r="N120" s="103"/>
      <c r="O120" s="103"/>
      <c r="P120" s="103"/>
      <c r="Q120" s="103">
        <v>128636</v>
      </c>
      <c r="R120" s="103"/>
    </row>
    <row r="121" spans="1:18" s="408" customFormat="1" ht="25.95" customHeight="1" x14ac:dyDescent="0.25">
      <c r="A121" s="415"/>
      <c r="B121" s="415"/>
      <c r="C121" s="1052" t="s">
        <v>871</v>
      </c>
      <c r="D121" s="1276">
        <v>163646</v>
      </c>
      <c r="E121" s="457">
        <v>13</v>
      </c>
      <c r="F121" s="103">
        <v>13</v>
      </c>
      <c r="G121" s="429">
        <f t="shared" si="11"/>
        <v>13</v>
      </c>
      <c r="H121" s="441">
        <f t="shared" si="12"/>
        <v>100</v>
      </c>
      <c r="I121" s="120"/>
      <c r="J121" s="103"/>
      <c r="K121" s="103"/>
      <c r="L121" s="103"/>
      <c r="M121" s="103"/>
      <c r="N121" s="103"/>
      <c r="O121" s="103"/>
      <c r="P121" s="103"/>
      <c r="Q121" s="103">
        <v>13</v>
      </c>
      <c r="R121" s="103"/>
    </row>
    <row r="122" spans="1:18" s="408" customFormat="1" ht="42" customHeight="1" x14ac:dyDescent="0.25">
      <c r="A122" s="415"/>
      <c r="B122" s="415"/>
      <c r="C122" s="923" t="s">
        <v>883</v>
      </c>
      <c r="D122" s="1276">
        <v>163637</v>
      </c>
      <c r="E122" s="457">
        <v>433436</v>
      </c>
      <c r="F122" s="103">
        <v>436135</v>
      </c>
      <c r="G122" s="429">
        <f t="shared" si="11"/>
        <v>418003</v>
      </c>
      <c r="H122" s="441">
        <f t="shared" si="12"/>
        <v>95.842571680786918</v>
      </c>
      <c r="I122" s="120"/>
      <c r="J122" s="103">
        <v>145747</v>
      </c>
      <c r="K122" s="103"/>
      <c r="L122" s="103">
        <v>94287</v>
      </c>
      <c r="M122" s="103"/>
      <c r="N122" s="103"/>
      <c r="O122" s="103"/>
      <c r="P122" s="103"/>
      <c r="Q122" s="103">
        <v>177969</v>
      </c>
      <c r="R122" s="103"/>
    </row>
    <row r="123" spans="1:18" s="408" customFormat="1" ht="30" customHeight="1" x14ac:dyDescent="0.25">
      <c r="A123" s="415"/>
      <c r="B123" s="415"/>
      <c r="C123" s="976" t="s">
        <v>872</v>
      </c>
      <c r="D123" s="1276">
        <v>163638</v>
      </c>
      <c r="E123" s="457">
        <v>4493</v>
      </c>
      <c r="F123" s="103">
        <v>4493</v>
      </c>
      <c r="G123" s="429">
        <f t="shared" si="11"/>
        <v>4493</v>
      </c>
      <c r="H123" s="441">
        <f t="shared" si="12"/>
        <v>100</v>
      </c>
      <c r="I123" s="120"/>
      <c r="J123" s="103"/>
      <c r="K123" s="103"/>
      <c r="L123" s="103"/>
      <c r="M123" s="103"/>
      <c r="N123" s="103"/>
      <c r="O123" s="103"/>
      <c r="P123" s="103"/>
      <c r="Q123" s="103">
        <v>4493</v>
      </c>
      <c r="R123" s="103"/>
    </row>
    <row r="124" spans="1:18" s="408" customFormat="1" ht="29.4" customHeight="1" x14ac:dyDescent="0.25">
      <c r="A124" s="415"/>
      <c r="B124" s="415"/>
      <c r="C124" s="976" t="s">
        <v>873</v>
      </c>
      <c r="D124" s="1276">
        <v>163639</v>
      </c>
      <c r="E124" s="457">
        <v>87506</v>
      </c>
      <c r="F124" s="103">
        <v>166129</v>
      </c>
      <c r="G124" s="429">
        <f t="shared" si="11"/>
        <v>166128</v>
      </c>
      <c r="H124" s="441">
        <f t="shared" si="12"/>
        <v>99.99939805813554</v>
      </c>
      <c r="I124" s="120"/>
      <c r="J124" s="103">
        <v>78622</v>
      </c>
      <c r="K124" s="103"/>
      <c r="L124" s="103"/>
      <c r="M124" s="103"/>
      <c r="N124" s="103"/>
      <c r="O124" s="103"/>
      <c r="P124" s="103">
        <v>34841</v>
      </c>
      <c r="Q124" s="103">
        <v>52665</v>
      </c>
      <c r="R124" s="103"/>
    </row>
    <row r="125" spans="1:18" s="408" customFormat="1" ht="25.2" customHeight="1" x14ac:dyDescent="0.25">
      <c r="A125" s="415"/>
      <c r="B125" s="415"/>
      <c r="C125" s="976" t="s">
        <v>874</v>
      </c>
      <c r="D125" s="1276">
        <v>163640</v>
      </c>
      <c r="E125" s="457">
        <v>1661</v>
      </c>
      <c r="F125" s="103">
        <v>1661</v>
      </c>
      <c r="G125" s="429">
        <f t="shared" si="11"/>
        <v>1661</v>
      </c>
      <c r="H125" s="441">
        <f t="shared" si="12"/>
        <v>100</v>
      </c>
      <c r="I125" s="120"/>
      <c r="J125" s="103"/>
      <c r="K125" s="103"/>
      <c r="L125" s="103"/>
      <c r="M125" s="103"/>
      <c r="N125" s="103"/>
      <c r="O125" s="103"/>
      <c r="P125" s="103"/>
      <c r="Q125" s="103">
        <v>1661</v>
      </c>
      <c r="R125" s="103"/>
    </row>
    <row r="126" spans="1:18" s="408" customFormat="1" ht="26.4" customHeight="1" x14ac:dyDescent="0.25">
      <c r="A126" s="415"/>
      <c r="B126" s="415"/>
      <c r="C126" s="926" t="s">
        <v>2000</v>
      </c>
      <c r="D126" s="1256">
        <v>163648</v>
      </c>
      <c r="E126" s="457">
        <v>5000</v>
      </c>
      <c r="F126" s="103">
        <v>5000</v>
      </c>
      <c r="G126" s="429">
        <f t="shared" si="11"/>
        <v>5000</v>
      </c>
      <c r="H126" s="441">
        <f t="shared" si="12"/>
        <v>100</v>
      </c>
      <c r="I126" s="120"/>
      <c r="J126" s="103"/>
      <c r="K126" s="103"/>
      <c r="L126" s="103"/>
      <c r="M126" s="103"/>
      <c r="N126" s="103"/>
      <c r="O126" s="103"/>
      <c r="P126" s="103"/>
      <c r="Q126" s="103">
        <v>5000</v>
      </c>
      <c r="R126" s="103"/>
    </row>
    <row r="127" spans="1:18" s="408" customFormat="1" ht="40.200000000000003" customHeight="1" x14ac:dyDescent="0.25">
      <c r="A127" s="415"/>
      <c r="B127" s="415"/>
      <c r="C127" s="984" t="s">
        <v>2001</v>
      </c>
      <c r="D127" s="1256">
        <v>163652</v>
      </c>
      <c r="E127" s="457">
        <v>269039</v>
      </c>
      <c r="F127" s="103">
        <v>269039</v>
      </c>
      <c r="G127" s="429">
        <f t="shared" si="11"/>
        <v>269039</v>
      </c>
      <c r="H127" s="441">
        <f t="shared" si="12"/>
        <v>100</v>
      </c>
      <c r="I127" s="120">
        <v>26519</v>
      </c>
      <c r="J127" s="103">
        <v>242520</v>
      </c>
      <c r="K127" s="103"/>
      <c r="L127" s="103"/>
      <c r="M127" s="103"/>
      <c r="N127" s="103"/>
      <c r="O127" s="103"/>
      <c r="P127" s="103"/>
      <c r="Q127" s="103"/>
      <c r="R127" s="103"/>
    </row>
    <row r="128" spans="1:18" s="408" customFormat="1" ht="38.4" customHeight="1" x14ac:dyDescent="0.25">
      <c r="A128" s="415"/>
      <c r="B128" s="415"/>
      <c r="C128" s="985" t="s">
        <v>2002</v>
      </c>
      <c r="D128" s="1256">
        <v>163653</v>
      </c>
      <c r="E128" s="457">
        <v>768289</v>
      </c>
      <c r="F128" s="103">
        <v>768289</v>
      </c>
      <c r="G128" s="429">
        <f t="shared" si="11"/>
        <v>768289</v>
      </c>
      <c r="H128" s="441">
        <f t="shared" ref="H128:H144" si="13">G128/F128*100</f>
        <v>100</v>
      </c>
      <c r="I128" s="120">
        <v>31579</v>
      </c>
      <c r="J128" s="103">
        <v>736710</v>
      </c>
      <c r="K128" s="103"/>
      <c r="L128" s="103"/>
      <c r="M128" s="103"/>
      <c r="N128" s="103"/>
      <c r="O128" s="103"/>
      <c r="P128" s="103"/>
      <c r="Q128" s="103"/>
      <c r="R128" s="103"/>
    </row>
    <row r="129" spans="1:18" s="408" customFormat="1" ht="34.200000000000003" customHeight="1" x14ac:dyDescent="0.25">
      <c r="A129" s="415"/>
      <c r="B129" s="415"/>
      <c r="C129" s="1285" t="s">
        <v>2003</v>
      </c>
      <c r="D129" s="1256">
        <v>163636</v>
      </c>
      <c r="E129" s="467"/>
      <c r="F129" s="103">
        <v>492</v>
      </c>
      <c r="G129" s="429">
        <f t="shared" si="11"/>
        <v>492</v>
      </c>
      <c r="H129" s="441">
        <f t="shared" si="13"/>
        <v>100</v>
      </c>
      <c r="I129" s="120"/>
      <c r="J129" s="103">
        <v>492</v>
      </c>
      <c r="K129" s="103"/>
      <c r="L129" s="103"/>
      <c r="M129" s="103"/>
      <c r="N129" s="103"/>
      <c r="O129" s="103"/>
      <c r="P129" s="103"/>
      <c r="Q129" s="103"/>
      <c r="R129" s="103"/>
    </row>
    <row r="130" spans="1:18" s="408" customFormat="1" ht="42.6" customHeight="1" x14ac:dyDescent="0.25">
      <c r="A130" s="415"/>
      <c r="B130" s="415"/>
      <c r="C130" s="1286" t="s">
        <v>781</v>
      </c>
      <c r="D130" s="1257">
        <v>163621</v>
      </c>
      <c r="E130" s="467">
        <v>10082598</v>
      </c>
      <c r="F130" s="103">
        <v>10188858</v>
      </c>
      <c r="G130" s="429">
        <f t="shared" si="11"/>
        <v>5859857</v>
      </c>
      <c r="H130" s="441">
        <f t="shared" si="13"/>
        <v>57.512402273149746</v>
      </c>
      <c r="I130" s="120">
        <v>241818</v>
      </c>
      <c r="J130" s="103">
        <v>307860</v>
      </c>
      <c r="K130" s="103"/>
      <c r="L130" s="103">
        <v>109982</v>
      </c>
      <c r="M130" s="103"/>
      <c r="N130" s="103"/>
      <c r="O130" s="103"/>
      <c r="P130" s="103"/>
      <c r="Q130" s="103">
        <v>1240197</v>
      </c>
      <c r="R130" s="103">
        <v>3960000</v>
      </c>
    </row>
    <row r="131" spans="1:18" s="408" customFormat="1" ht="21.6" customHeight="1" x14ac:dyDescent="0.25">
      <c r="A131" s="415"/>
      <c r="B131" s="415"/>
      <c r="C131" s="1287" t="s">
        <v>216</v>
      </c>
      <c r="D131" s="1276">
        <v>162687</v>
      </c>
      <c r="E131" s="467">
        <v>6564942</v>
      </c>
      <c r="F131" s="103">
        <v>6918375</v>
      </c>
      <c r="G131" s="429">
        <f t="shared" si="11"/>
        <v>6758551</v>
      </c>
      <c r="H131" s="441">
        <f t="shared" si="13"/>
        <v>97.68986214248288</v>
      </c>
      <c r="I131" s="120"/>
      <c r="J131" s="103"/>
      <c r="K131" s="103"/>
      <c r="L131" s="103">
        <v>1589354</v>
      </c>
      <c r="M131" s="103"/>
      <c r="N131" s="103"/>
      <c r="O131" s="103"/>
      <c r="P131" s="103"/>
      <c r="Q131" s="103">
        <v>38347</v>
      </c>
      <c r="R131" s="103">
        <v>5130850</v>
      </c>
    </row>
    <row r="132" spans="1:18" s="408" customFormat="1" ht="28.2" customHeight="1" x14ac:dyDescent="0.25">
      <c r="A132" s="415"/>
      <c r="B132" s="415"/>
      <c r="C132" s="923" t="s">
        <v>217</v>
      </c>
      <c r="D132" s="1276">
        <v>163702</v>
      </c>
      <c r="E132" s="467">
        <v>2774292</v>
      </c>
      <c r="F132" s="103">
        <v>2782322</v>
      </c>
      <c r="G132" s="429">
        <f t="shared" si="11"/>
        <v>2483415</v>
      </c>
      <c r="H132" s="441">
        <f t="shared" si="13"/>
        <v>89.256922814828769</v>
      </c>
      <c r="I132" s="120"/>
      <c r="J132" s="103">
        <v>1500000</v>
      </c>
      <c r="K132" s="103"/>
      <c r="L132" s="103">
        <v>270603</v>
      </c>
      <c r="M132" s="103"/>
      <c r="N132" s="103"/>
      <c r="O132" s="103"/>
      <c r="P132" s="103"/>
      <c r="Q132" s="103">
        <v>112812</v>
      </c>
      <c r="R132" s="103">
        <v>600000</v>
      </c>
    </row>
    <row r="133" spans="1:18" s="408" customFormat="1" ht="27.6" customHeight="1" x14ac:dyDescent="0.25">
      <c r="A133" s="432"/>
      <c r="B133" s="432"/>
      <c r="C133" s="923" t="s">
        <v>782</v>
      </c>
      <c r="D133" s="1276">
        <v>163641</v>
      </c>
      <c r="E133" s="536">
        <v>165700</v>
      </c>
      <c r="F133" s="451">
        <v>165700</v>
      </c>
      <c r="G133" s="429">
        <f t="shared" si="11"/>
        <v>165700</v>
      </c>
      <c r="H133" s="446">
        <f t="shared" si="13"/>
        <v>100</v>
      </c>
      <c r="I133" s="486"/>
      <c r="J133" s="451"/>
      <c r="K133" s="451"/>
      <c r="L133" s="451"/>
      <c r="M133" s="451"/>
      <c r="N133" s="451"/>
      <c r="O133" s="451"/>
      <c r="P133" s="451"/>
      <c r="Q133" s="451">
        <v>165700</v>
      </c>
      <c r="R133" s="451"/>
    </row>
    <row r="134" spans="1:18" s="408" customFormat="1" ht="30.6" customHeight="1" x14ac:dyDescent="0.25">
      <c r="A134" s="415"/>
      <c r="B134" s="415"/>
      <c r="C134" s="1288" t="s">
        <v>875</v>
      </c>
      <c r="D134" s="1276">
        <v>163644</v>
      </c>
      <c r="E134" s="467">
        <v>665184</v>
      </c>
      <c r="F134" s="34">
        <v>665184</v>
      </c>
      <c r="G134" s="429">
        <f t="shared" si="11"/>
        <v>665184</v>
      </c>
      <c r="H134" s="441">
        <f t="shared" si="13"/>
        <v>100</v>
      </c>
      <c r="I134" s="120"/>
      <c r="J134" s="103"/>
      <c r="K134" s="103"/>
      <c r="L134" s="103"/>
      <c r="M134" s="103"/>
      <c r="N134" s="103"/>
      <c r="O134" s="103"/>
      <c r="P134" s="103"/>
      <c r="Q134" s="103">
        <v>665184</v>
      </c>
      <c r="R134" s="103"/>
    </row>
    <row r="135" spans="1:18" s="408" customFormat="1" ht="30" customHeight="1" x14ac:dyDescent="0.25">
      <c r="A135" s="960"/>
      <c r="B135" s="960"/>
      <c r="C135" s="976" t="s">
        <v>2004</v>
      </c>
      <c r="D135" s="1257">
        <v>163650</v>
      </c>
      <c r="E135" s="986">
        <v>6925000</v>
      </c>
      <c r="F135" s="987">
        <v>6940707</v>
      </c>
      <c r="G135" s="429">
        <f t="shared" si="11"/>
        <v>6940707</v>
      </c>
      <c r="H135" s="969">
        <f t="shared" si="13"/>
        <v>100</v>
      </c>
      <c r="I135" s="988">
        <v>618775</v>
      </c>
      <c r="J135" s="968">
        <v>5181225</v>
      </c>
      <c r="K135" s="968"/>
      <c r="L135" s="968">
        <v>15707</v>
      </c>
      <c r="M135" s="968"/>
      <c r="N135" s="968"/>
      <c r="O135" s="968"/>
      <c r="P135" s="968"/>
      <c r="Q135" s="968">
        <v>1125000</v>
      </c>
      <c r="R135" s="968"/>
    </row>
    <row r="136" spans="1:18" s="408" customFormat="1" ht="31.95" customHeight="1" x14ac:dyDescent="0.25">
      <c r="A136" s="960"/>
      <c r="B136" s="960"/>
      <c r="C136" s="1289" t="s">
        <v>783</v>
      </c>
      <c r="D136" s="1257">
        <v>163643</v>
      </c>
      <c r="E136" s="986">
        <v>4471</v>
      </c>
      <c r="F136" s="987">
        <v>4471</v>
      </c>
      <c r="G136" s="429">
        <f t="shared" si="11"/>
        <v>4471</v>
      </c>
      <c r="H136" s="969">
        <f t="shared" si="13"/>
        <v>100</v>
      </c>
      <c r="I136" s="988"/>
      <c r="J136" s="968"/>
      <c r="K136" s="968"/>
      <c r="L136" s="968"/>
      <c r="M136" s="968"/>
      <c r="N136" s="968"/>
      <c r="O136" s="968"/>
      <c r="P136" s="968"/>
      <c r="Q136" s="968">
        <v>4471</v>
      </c>
      <c r="R136" s="968"/>
    </row>
    <row r="137" spans="1:18" s="408" customFormat="1" ht="42" customHeight="1" x14ac:dyDescent="0.25">
      <c r="A137" s="960"/>
      <c r="B137" s="960"/>
      <c r="C137" s="1289" t="s">
        <v>876</v>
      </c>
      <c r="D137" s="1257">
        <v>163645</v>
      </c>
      <c r="E137" s="986">
        <v>17047</v>
      </c>
      <c r="F137" s="987">
        <v>17047</v>
      </c>
      <c r="G137" s="429">
        <f t="shared" si="11"/>
        <v>17047</v>
      </c>
      <c r="H137" s="969">
        <f t="shared" si="13"/>
        <v>100</v>
      </c>
      <c r="I137" s="988"/>
      <c r="J137" s="968"/>
      <c r="K137" s="968"/>
      <c r="L137" s="968"/>
      <c r="M137" s="968"/>
      <c r="N137" s="968"/>
      <c r="O137" s="968"/>
      <c r="P137" s="968"/>
      <c r="Q137" s="968">
        <v>17047</v>
      </c>
      <c r="R137" s="968"/>
    </row>
    <row r="138" spans="1:18" s="408" customFormat="1" ht="31.95" customHeight="1" x14ac:dyDescent="0.25">
      <c r="A138" s="960"/>
      <c r="B138" s="960"/>
      <c r="C138" s="989" t="s">
        <v>877</v>
      </c>
      <c r="D138" s="1257">
        <v>182906</v>
      </c>
      <c r="E138" s="986">
        <v>837</v>
      </c>
      <c r="F138" s="987">
        <v>837</v>
      </c>
      <c r="G138" s="429">
        <f t="shared" si="11"/>
        <v>837</v>
      </c>
      <c r="H138" s="969">
        <f t="shared" si="13"/>
        <v>100</v>
      </c>
      <c r="I138" s="988"/>
      <c r="J138" s="968"/>
      <c r="K138" s="968"/>
      <c r="L138" s="968"/>
      <c r="M138" s="968"/>
      <c r="N138" s="968"/>
      <c r="O138" s="968"/>
      <c r="P138" s="968"/>
      <c r="Q138" s="968">
        <v>837</v>
      </c>
      <c r="R138" s="968"/>
    </row>
    <row r="139" spans="1:18" s="408" customFormat="1" ht="18.600000000000001" customHeight="1" x14ac:dyDescent="0.25">
      <c r="A139" s="960"/>
      <c r="B139" s="960"/>
      <c r="C139" s="1290" t="s">
        <v>2005</v>
      </c>
      <c r="D139" s="1257">
        <v>162630</v>
      </c>
      <c r="E139" s="986">
        <v>79115</v>
      </c>
      <c r="F139" s="987">
        <v>79115</v>
      </c>
      <c r="G139" s="429">
        <f t="shared" si="11"/>
        <v>79115</v>
      </c>
      <c r="H139" s="969">
        <f t="shared" si="13"/>
        <v>100</v>
      </c>
      <c r="I139" s="988"/>
      <c r="J139" s="968"/>
      <c r="K139" s="968"/>
      <c r="L139" s="968"/>
      <c r="M139" s="968"/>
      <c r="N139" s="968"/>
      <c r="O139" s="968"/>
      <c r="P139" s="968"/>
      <c r="Q139" s="968">
        <v>79115</v>
      </c>
      <c r="R139" s="968"/>
    </row>
    <row r="140" spans="1:18" s="408" customFormat="1" ht="17.399999999999999" customHeight="1" x14ac:dyDescent="0.25">
      <c r="A140" s="960"/>
      <c r="B140" s="960"/>
      <c r="C140" s="989" t="s">
        <v>1848</v>
      </c>
      <c r="D140" s="1257">
        <v>163651</v>
      </c>
      <c r="E140" s="986">
        <v>56000</v>
      </c>
      <c r="F140" s="987">
        <v>60500</v>
      </c>
      <c r="G140" s="429">
        <f t="shared" si="11"/>
        <v>60500</v>
      </c>
      <c r="H140" s="969">
        <f t="shared" si="13"/>
        <v>100</v>
      </c>
      <c r="I140" s="988"/>
      <c r="J140" s="968"/>
      <c r="K140" s="968"/>
      <c r="L140" s="968"/>
      <c r="M140" s="968"/>
      <c r="N140" s="968">
        <v>4500</v>
      </c>
      <c r="O140" s="968"/>
      <c r="P140" s="968"/>
      <c r="Q140" s="968">
        <v>56000</v>
      </c>
      <c r="R140" s="968"/>
    </row>
    <row r="141" spans="1:18" s="408" customFormat="1" ht="51" customHeight="1" x14ac:dyDescent="0.25">
      <c r="A141" s="960"/>
      <c r="B141" s="960"/>
      <c r="C141" s="989" t="s">
        <v>2006</v>
      </c>
      <c r="D141" s="1257">
        <v>163649</v>
      </c>
      <c r="E141" s="986">
        <v>131863</v>
      </c>
      <c r="F141" s="987">
        <v>131863</v>
      </c>
      <c r="G141" s="429">
        <f t="shared" si="11"/>
        <v>131863</v>
      </c>
      <c r="H141" s="969">
        <f t="shared" si="13"/>
        <v>100</v>
      </c>
      <c r="I141" s="988"/>
      <c r="J141" s="968"/>
      <c r="K141" s="968"/>
      <c r="L141" s="968"/>
      <c r="M141" s="968"/>
      <c r="N141" s="968"/>
      <c r="O141" s="968">
        <v>131863</v>
      </c>
      <c r="P141" s="968"/>
      <c r="Q141" s="968"/>
      <c r="R141" s="968"/>
    </row>
    <row r="142" spans="1:18" s="408" customFormat="1" ht="27" customHeight="1" x14ac:dyDescent="0.25">
      <c r="A142" s="960"/>
      <c r="B142" s="960"/>
      <c r="C142" s="989" t="s">
        <v>2467</v>
      </c>
      <c r="D142" s="1257">
        <v>162603</v>
      </c>
      <c r="E142" s="986"/>
      <c r="F142" s="987">
        <v>8794</v>
      </c>
      <c r="G142" s="429">
        <f t="shared" si="11"/>
        <v>8794</v>
      </c>
      <c r="H142" s="969">
        <f t="shared" si="13"/>
        <v>100</v>
      </c>
      <c r="I142" s="988"/>
      <c r="J142" s="968"/>
      <c r="K142" s="968"/>
      <c r="L142" s="968"/>
      <c r="M142" s="968">
        <v>8794</v>
      </c>
      <c r="N142" s="968"/>
      <c r="O142" s="968"/>
      <c r="P142" s="968"/>
      <c r="Q142" s="968"/>
      <c r="R142" s="968"/>
    </row>
    <row r="143" spans="1:18" s="408" customFormat="1" ht="37.200000000000003" customHeight="1" x14ac:dyDescent="0.25">
      <c r="A143" s="960"/>
      <c r="B143" s="960"/>
      <c r="C143" s="1289" t="s">
        <v>2007</v>
      </c>
      <c r="D143" s="1257">
        <v>163654</v>
      </c>
      <c r="E143" s="986"/>
      <c r="F143" s="987">
        <v>8692165</v>
      </c>
      <c r="G143" s="429">
        <f t="shared" si="11"/>
        <v>0</v>
      </c>
      <c r="H143" s="969">
        <f t="shared" si="13"/>
        <v>0</v>
      </c>
      <c r="I143" s="988"/>
      <c r="J143" s="968"/>
      <c r="K143" s="968"/>
      <c r="L143" s="968"/>
      <c r="M143" s="968"/>
      <c r="N143" s="968"/>
      <c r="O143" s="968"/>
      <c r="P143" s="968"/>
      <c r="Q143" s="968"/>
      <c r="R143" s="968"/>
    </row>
    <row r="144" spans="1:18" s="408" customFormat="1" ht="30" customHeight="1" x14ac:dyDescent="0.25">
      <c r="A144" s="415"/>
      <c r="B144" s="415"/>
      <c r="C144" s="1289" t="s">
        <v>2290</v>
      </c>
      <c r="D144" s="1257">
        <v>163700</v>
      </c>
      <c r="E144" s="467"/>
      <c r="F144" s="34">
        <v>28172</v>
      </c>
      <c r="G144" s="429">
        <f t="shared" si="11"/>
        <v>25814</v>
      </c>
      <c r="H144" s="441">
        <f t="shared" si="13"/>
        <v>91.62998722135454</v>
      </c>
      <c r="I144" s="120">
        <v>25814</v>
      </c>
      <c r="J144" s="103"/>
      <c r="K144" s="103"/>
      <c r="L144" s="103"/>
      <c r="M144" s="103"/>
      <c r="N144" s="103"/>
      <c r="O144" s="103"/>
      <c r="P144" s="103"/>
      <c r="Q144" s="103"/>
      <c r="R144" s="103"/>
    </row>
    <row r="145" spans="1:18" s="408" customFormat="1" ht="25.5" customHeight="1" x14ac:dyDescent="0.25">
      <c r="A145" s="415"/>
      <c r="B145" s="415"/>
      <c r="C145" s="1289" t="s">
        <v>2008</v>
      </c>
      <c r="D145" s="1257">
        <v>163656</v>
      </c>
      <c r="E145" s="457"/>
      <c r="F145" s="457">
        <v>114640</v>
      </c>
      <c r="G145" s="429">
        <f t="shared" si="11"/>
        <v>0</v>
      </c>
      <c r="H145" s="441">
        <f t="shared" si="3"/>
        <v>0</v>
      </c>
      <c r="I145" s="120"/>
      <c r="J145" s="103"/>
      <c r="K145" s="103"/>
      <c r="L145" s="103"/>
      <c r="M145" s="103"/>
      <c r="N145" s="103"/>
      <c r="O145" s="103"/>
      <c r="P145" s="103"/>
      <c r="Q145" s="103"/>
      <c r="R145" s="103"/>
    </row>
    <row r="146" spans="1:18" s="408" customFormat="1" ht="25.5" customHeight="1" x14ac:dyDescent="0.25">
      <c r="A146" s="415"/>
      <c r="B146" s="415"/>
      <c r="C146" s="118" t="s">
        <v>2271</v>
      </c>
      <c r="D146" s="1249">
        <v>161908</v>
      </c>
      <c r="E146" s="457"/>
      <c r="F146" s="457"/>
      <c r="G146" s="429">
        <f t="shared" si="11"/>
        <v>1248</v>
      </c>
      <c r="H146" s="441"/>
      <c r="I146" s="120"/>
      <c r="J146" s="103"/>
      <c r="K146" s="103"/>
      <c r="L146" s="103">
        <v>1248</v>
      </c>
      <c r="M146" s="103"/>
      <c r="N146" s="103"/>
      <c r="O146" s="103"/>
      <c r="P146" s="103"/>
      <c r="Q146" s="103"/>
      <c r="R146" s="103"/>
    </row>
    <row r="147" spans="1:18" s="408" customFormat="1" ht="12.9" customHeight="1" x14ac:dyDescent="0.25">
      <c r="A147" s="436"/>
      <c r="B147" s="436"/>
      <c r="C147" s="462" t="s">
        <v>218</v>
      </c>
      <c r="D147" s="1255"/>
      <c r="E147" s="437">
        <f>SUM(E92:E146)</f>
        <v>36072284</v>
      </c>
      <c r="F147" s="437">
        <f>SUM(F92:F146)</f>
        <v>45622129</v>
      </c>
      <c r="G147" s="437">
        <f>SUM(G92:G146)</f>
        <v>30785088</v>
      </c>
      <c r="H147" s="335">
        <f t="shared" si="3"/>
        <v>67.478411627830866</v>
      </c>
      <c r="I147" s="463">
        <f t="shared" ref="I147:R147" si="14">SUM(I92:I146)</f>
        <v>1109615</v>
      </c>
      <c r="J147" s="463">
        <f t="shared" si="14"/>
        <v>9351033</v>
      </c>
      <c r="K147" s="463">
        <f t="shared" si="14"/>
        <v>0</v>
      </c>
      <c r="L147" s="463">
        <f t="shared" si="14"/>
        <v>3072570</v>
      </c>
      <c r="M147" s="463">
        <f t="shared" si="14"/>
        <v>8794</v>
      </c>
      <c r="N147" s="463">
        <f t="shared" si="14"/>
        <v>4500</v>
      </c>
      <c r="O147" s="463">
        <f t="shared" si="14"/>
        <v>131863</v>
      </c>
      <c r="P147" s="463">
        <f t="shared" si="14"/>
        <v>34841</v>
      </c>
      <c r="Q147" s="463">
        <f t="shared" si="14"/>
        <v>7381022</v>
      </c>
      <c r="R147" s="463">
        <f t="shared" si="14"/>
        <v>9690850</v>
      </c>
    </row>
    <row r="148" spans="1:18" s="408" customFormat="1" ht="12.9" customHeight="1" x14ac:dyDescent="0.25">
      <c r="A148" s="415">
        <v>1</v>
      </c>
      <c r="B148" s="415">
        <v>17</v>
      </c>
      <c r="C148" s="416" t="s">
        <v>219</v>
      </c>
      <c r="D148" s="1246"/>
      <c r="E148" s="418"/>
      <c r="F148" s="103"/>
      <c r="G148" s="429"/>
      <c r="H148" s="441"/>
      <c r="I148" s="103"/>
      <c r="J148" s="103"/>
      <c r="K148" s="103"/>
      <c r="L148" s="103"/>
      <c r="M148" s="103"/>
      <c r="N148" s="103"/>
      <c r="O148" s="103"/>
      <c r="P148" s="103"/>
      <c r="Q148" s="103"/>
      <c r="R148" s="103"/>
    </row>
    <row r="149" spans="1:18" s="408" customFormat="1" ht="25.95" customHeight="1" x14ac:dyDescent="0.25">
      <c r="A149" s="415"/>
      <c r="B149" s="415"/>
      <c r="C149" s="111" t="s">
        <v>177</v>
      </c>
      <c r="D149" s="1247"/>
      <c r="E149" s="32"/>
      <c r="F149" s="103"/>
      <c r="G149" s="429"/>
      <c r="H149" s="441"/>
      <c r="I149" s="106"/>
      <c r="J149" s="103"/>
      <c r="K149" s="103"/>
      <c r="L149" s="103"/>
      <c r="M149" s="103"/>
      <c r="N149" s="103"/>
      <c r="O149" s="103"/>
      <c r="P149" s="103"/>
      <c r="Q149" s="103"/>
      <c r="R149" s="103"/>
    </row>
    <row r="150" spans="1:18" s="408" customFormat="1" ht="14.1" customHeight="1" x14ac:dyDescent="0.25">
      <c r="A150" s="415"/>
      <c r="B150" s="415"/>
      <c r="C150" s="455" t="s">
        <v>220</v>
      </c>
      <c r="D150" s="1248">
        <v>171907</v>
      </c>
      <c r="E150" s="456">
        <v>200001</v>
      </c>
      <c r="F150" s="456">
        <v>219733</v>
      </c>
      <c r="G150" s="429">
        <f>SUM(I150:R150)</f>
        <v>993176</v>
      </c>
      <c r="H150" s="441">
        <f>G150/F150*100</f>
        <v>451.99219052213368</v>
      </c>
      <c r="I150" s="103"/>
      <c r="J150" s="103"/>
      <c r="K150" s="103"/>
      <c r="L150" s="103">
        <v>38486</v>
      </c>
      <c r="M150" s="103">
        <v>954690</v>
      </c>
      <c r="N150" s="103"/>
      <c r="O150" s="103"/>
      <c r="P150" s="103"/>
      <c r="Q150" s="103"/>
      <c r="R150" s="103"/>
    </row>
    <row r="151" spans="1:18" s="408" customFormat="1" ht="24" customHeight="1" x14ac:dyDescent="0.25">
      <c r="A151" s="432"/>
      <c r="B151" s="432"/>
      <c r="C151" s="995" t="s">
        <v>2010</v>
      </c>
      <c r="D151" s="1258">
        <v>171972</v>
      </c>
      <c r="E151" s="459">
        <v>40645</v>
      </c>
      <c r="F151" s="459">
        <v>160680</v>
      </c>
      <c r="G151" s="429">
        <f t="shared" ref="G151:G182" si="15">SUM(I151:R151)</f>
        <v>160680</v>
      </c>
      <c r="H151" s="441">
        <f>G151/F151*100</f>
        <v>100</v>
      </c>
      <c r="I151" s="451"/>
      <c r="J151" s="451"/>
      <c r="K151" s="451"/>
      <c r="L151" s="451">
        <v>34160</v>
      </c>
      <c r="M151" s="451">
        <v>126520</v>
      </c>
      <c r="N151" s="451"/>
      <c r="O151" s="451"/>
      <c r="P151" s="451"/>
      <c r="Q151" s="451"/>
      <c r="R151" s="451"/>
    </row>
    <row r="152" spans="1:18" s="408" customFormat="1" ht="15.6" customHeight="1" x14ac:dyDescent="0.25">
      <c r="A152" s="990"/>
      <c r="B152" s="990"/>
      <c r="C152" s="995" t="s">
        <v>2011</v>
      </c>
      <c r="D152" s="1258">
        <v>171911</v>
      </c>
      <c r="E152" s="991"/>
      <c r="F152" s="991">
        <v>102023</v>
      </c>
      <c r="G152" s="429">
        <f t="shared" si="15"/>
        <v>102024</v>
      </c>
      <c r="H152" s="441">
        <f t="shared" ref="H152" si="16">G152/F152*100</f>
        <v>100.00098017113788</v>
      </c>
      <c r="I152" s="994"/>
      <c r="J152" s="994"/>
      <c r="K152" s="994"/>
      <c r="L152" s="994">
        <v>18735</v>
      </c>
      <c r="M152" s="994">
        <v>83289</v>
      </c>
      <c r="N152" s="994"/>
      <c r="O152" s="994"/>
      <c r="P152" s="994"/>
      <c r="Q152" s="994"/>
      <c r="R152" s="994"/>
    </row>
    <row r="153" spans="1:18" s="408" customFormat="1" ht="26.4" customHeight="1" x14ac:dyDescent="0.25">
      <c r="A153" s="1264"/>
      <c r="B153" s="1264"/>
      <c r="C153" s="1267" t="s">
        <v>2465</v>
      </c>
      <c r="D153" s="1272"/>
      <c r="E153" s="1265"/>
      <c r="F153" s="1265"/>
      <c r="G153" s="429">
        <f t="shared" si="15"/>
        <v>50</v>
      </c>
      <c r="H153" s="441"/>
      <c r="I153" s="1224"/>
      <c r="J153" s="1224"/>
      <c r="K153" s="1224"/>
      <c r="L153" s="1224">
        <v>50</v>
      </c>
      <c r="M153" s="1224"/>
      <c r="N153" s="1224"/>
      <c r="O153" s="1224"/>
      <c r="P153" s="1224"/>
      <c r="Q153" s="1224"/>
      <c r="R153" s="1224"/>
    </row>
    <row r="154" spans="1:18" s="408" customFormat="1" ht="26.4" customHeight="1" x14ac:dyDescent="0.25">
      <c r="A154" s="415"/>
      <c r="B154" s="415"/>
      <c r="C154" s="473" t="s">
        <v>1063</v>
      </c>
      <c r="D154" s="1248">
        <v>171956</v>
      </c>
      <c r="E154" s="456"/>
      <c r="F154" s="456"/>
      <c r="G154" s="429">
        <f t="shared" si="15"/>
        <v>230</v>
      </c>
      <c r="H154" s="441"/>
      <c r="I154" s="103"/>
      <c r="J154" s="103"/>
      <c r="K154" s="103"/>
      <c r="L154" s="103">
        <v>230</v>
      </c>
      <c r="M154" s="103"/>
      <c r="N154" s="103"/>
      <c r="O154" s="103"/>
      <c r="P154" s="103"/>
      <c r="Q154" s="103"/>
      <c r="R154" s="103"/>
    </row>
    <row r="155" spans="1:18" s="408" customFormat="1" ht="15" customHeight="1" x14ac:dyDescent="0.25">
      <c r="A155" s="415"/>
      <c r="B155" s="415"/>
      <c r="C155" s="399" t="s">
        <v>1060</v>
      </c>
      <c r="D155" s="1254">
        <v>171924</v>
      </c>
      <c r="E155" s="461"/>
      <c r="F155" s="434"/>
      <c r="G155" s="429">
        <f t="shared" si="15"/>
        <v>2963</v>
      </c>
      <c r="H155" s="441"/>
      <c r="I155" s="486"/>
      <c r="J155" s="487"/>
      <c r="K155" s="487"/>
      <c r="L155" s="487">
        <v>2963</v>
      </c>
      <c r="M155" s="103"/>
      <c r="N155" s="103"/>
      <c r="O155" s="103"/>
      <c r="P155" s="103"/>
      <c r="Q155" s="103"/>
      <c r="R155" s="103"/>
    </row>
    <row r="156" spans="1:18" s="408" customFormat="1" ht="24.6" customHeight="1" x14ac:dyDescent="0.25">
      <c r="A156" s="415"/>
      <c r="B156" s="415"/>
      <c r="C156" s="336" t="s">
        <v>221</v>
      </c>
      <c r="D156" s="1248"/>
      <c r="E156" s="456"/>
      <c r="F156" s="456"/>
      <c r="G156" s="429"/>
      <c r="H156" s="441"/>
      <c r="I156" s="103"/>
      <c r="J156" s="103"/>
      <c r="K156" s="103"/>
      <c r="L156" s="103"/>
      <c r="M156" s="103"/>
      <c r="N156" s="103"/>
      <c r="O156" s="103"/>
      <c r="P156" s="103"/>
      <c r="Q156" s="103"/>
      <c r="R156" s="103"/>
    </row>
    <row r="157" spans="1:18" s="408" customFormat="1" ht="14.1" customHeight="1" x14ac:dyDescent="0.25">
      <c r="A157" s="415"/>
      <c r="B157" s="415"/>
      <c r="C157" s="474" t="s">
        <v>222</v>
      </c>
      <c r="D157" s="1259">
        <v>171980</v>
      </c>
      <c r="E157" s="475">
        <v>44450</v>
      </c>
      <c r="F157" s="103">
        <v>46923</v>
      </c>
      <c r="G157" s="429">
        <f t="shared" si="15"/>
        <v>45720</v>
      </c>
      <c r="H157" s="441">
        <f t="shared" ref="H157:H230" si="17">G157/F157*100</f>
        <v>97.43622530528738</v>
      </c>
      <c r="I157" s="103"/>
      <c r="J157" s="103"/>
      <c r="K157" s="103"/>
      <c r="L157" s="103">
        <v>45720</v>
      </c>
      <c r="M157" s="103"/>
      <c r="N157" s="103"/>
      <c r="O157" s="103"/>
      <c r="P157" s="103"/>
      <c r="Q157" s="103"/>
      <c r="R157" s="103"/>
    </row>
    <row r="158" spans="1:18" s="408" customFormat="1" ht="24.6" customHeight="1" x14ac:dyDescent="0.25">
      <c r="A158" s="476"/>
      <c r="B158" s="476"/>
      <c r="C158" s="111" t="s">
        <v>177</v>
      </c>
      <c r="D158" s="1247"/>
      <c r="E158" s="32"/>
      <c r="F158" s="103"/>
      <c r="G158" s="429"/>
      <c r="H158" s="441"/>
      <c r="I158" s="103"/>
      <c r="J158" s="103"/>
      <c r="K158" s="103"/>
      <c r="L158" s="103"/>
      <c r="M158" s="103"/>
      <c r="N158" s="103"/>
      <c r="O158" s="103"/>
      <c r="P158" s="103"/>
      <c r="Q158" s="103"/>
      <c r="R158" s="103"/>
    </row>
    <row r="159" spans="1:18" s="408" customFormat="1" ht="27" customHeight="1" x14ac:dyDescent="0.25">
      <c r="A159" s="415"/>
      <c r="B159" s="415"/>
      <c r="C159" s="477" t="s">
        <v>223</v>
      </c>
      <c r="D159" s="1248">
        <v>171905</v>
      </c>
      <c r="E159" s="456">
        <v>71755</v>
      </c>
      <c r="F159" s="103">
        <v>83185</v>
      </c>
      <c r="G159" s="429">
        <f t="shared" si="15"/>
        <v>98513</v>
      </c>
      <c r="H159" s="441">
        <f t="shared" si="17"/>
        <v>118.42639899020256</v>
      </c>
      <c r="I159" s="103"/>
      <c r="J159" s="103"/>
      <c r="K159" s="103"/>
      <c r="L159" s="103">
        <v>98513</v>
      </c>
      <c r="M159" s="103"/>
      <c r="N159" s="103"/>
      <c r="O159" s="103"/>
      <c r="P159" s="103"/>
      <c r="Q159" s="103"/>
      <c r="R159" s="103"/>
    </row>
    <row r="160" spans="1:18" s="408" customFormat="1" ht="15" customHeight="1" x14ac:dyDescent="0.25">
      <c r="A160" s="409"/>
      <c r="B160" s="409"/>
      <c r="C160" s="478" t="s">
        <v>224</v>
      </c>
      <c r="D160" s="1248">
        <v>171909</v>
      </c>
      <c r="E160" s="456">
        <v>3429</v>
      </c>
      <c r="F160" s="456">
        <v>3429</v>
      </c>
      <c r="G160" s="429">
        <f t="shared" si="15"/>
        <v>5874</v>
      </c>
      <c r="H160" s="441">
        <f t="shared" si="17"/>
        <v>171.30358705161854</v>
      </c>
      <c r="I160" s="103"/>
      <c r="J160" s="103"/>
      <c r="K160" s="103"/>
      <c r="L160" s="103">
        <v>5874</v>
      </c>
      <c r="M160" s="103"/>
      <c r="N160" s="103"/>
      <c r="O160" s="103"/>
      <c r="P160" s="103"/>
      <c r="Q160" s="103"/>
      <c r="R160" s="103"/>
    </row>
    <row r="161" spans="1:18" s="408" customFormat="1" ht="15" customHeight="1" x14ac:dyDescent="0.25">
      <c r="A161" s="409"/>
      <c r="B161" s="409"/>
      <c r="C161" s="478" t="s">
        <v>225</v>
      </c>
      <c r="D161" s="1248">
        <v>171904</v>
      </c>
      <c r="E161" s="456">
        <v>2000</v>
      </c>
      <c r="F161" s="456">
        <v>2000</v>
      </c>
      <c r="G161" s="429">
        <f t="shared" si="15"/>
        <v>2000</v>
      </c>
      <c r="H161" s="441">
        <f t="shared" si="17"/>
        <v>100</v>
      </c>
      <c r="I161" s="103"/>
      <c r="J161" s="103"/>
      <c r="K161" s="103"/>
      <c r="L161" s="103">
        <v>2000</v>
      </c>
      <c r="M161" s="103"/>
      <c r="N161" s="103"/>
      <c r="O161" s="103"/>
      <c r="P161" s="103"/>
      <c r="Q161" s="103"/>
      <c r="R161" s="103"/>
    </row>
    <row r="162" spans="1:18" s="408" customFormat="1" ht="15" customHeight="1" x14ac:dyDescent="0.25">
      <c r="A162" s="409"/>
      <c r="B162" s="409"/>
      <c r="C162" s="478" t="s">
        <v>226</v>
      </c>
      <c r="D162" s="1248">
        <v>172909</v>
      </c>
      <c r="E162" s="456">
        <v>106160</v>
      </c>
      <c r="F162" s="456">
        <v>106160</v>
      </c>
      <c r="G162" s="429">
        <f t="shared" si="15"/>
        <v>109700</v>
      </c>
      <c r="H162" s="441">
        <f t="shared" si="17"/>
        <v>103.33458929917106</v>
      </c>
      <c r="I162" s="103"/>
      <c r="J162" s="103"/>
      <c r="K162" s="103"/>
      <c r="L162" s="103">
        <v>109700</v>
      </c>
      <c r="M162" s="103"/>
      <c r="N162" s="103"/>
      <c r="O162" s="103"/>
      <c r="P162" s="103"/>
      <c r="Q162" s="103"/>
      <c r="R162" s="103"/>
    </row>
    <row r="163" spans="1:18" s="408" customFormat="1" ht="15" customHeight="1" x14ac:dyDescent="0.25">
      <c r="A163" s="409"/>
      <c r="B163" s="409"/>
      <c r="C163" s="478" t="s">
        <v>227</v>
      </c>
      <c r="D163" s="1248">
        <v>131857</v>
      </c>
      <c r="E163" s="456">
        <v>15240</v>
      </c>
      <c r="F163" s="103">
        <v>8890</v>
      </c>
      <c r="G163" s="429">
        <f t="shared" si="15"/>
        <v>8890</v>
      </c>
      <c r="H163" s="441">
        <f t="shared" si="17"/>
        <v>100</v>
      </c>
      <c r="I163" s="103"/>
      <c r="J163" s="103"/>
      <c r="K163" s="103"/>
      <c r="L163" s="103">
        <v>8890</v>
      </c>
      <c r="M163" s="103"/>
      <c r="N163" s="103"/>
      <c r="O163" s="103"/>
      <c r="P163" s="103"/>
      <c r="Q163" s="103"/>
      <c r="R163" s="103"/>
    </row>
    <row r="164" spans="1:18" s="408" customFormat="1" ht="15" customHeight="1" x14ac:dyDescent="0.25">
      <c r="A164" s="409"/>
      <c r="B164" s="409"/>
      <c r="C164" s="478" t="s">
        <v>228</v>
      </c>
      <c r="D164" s="1248">
        <v>172920</v>
      </c>
      <c r="E164" s="456">
        <v>11430</v>
      </c>
      <c r="F164" s="103">
        <v>13032</v>
      </c>
      <c r="G164" s="429">
        <f t="shared" si="15"/>
        <v>13818</v>
      </c>
      <c r="H164" s="441">
        <f t="shared" si="17"/>
        <v>106.03130755064456</v>
      </c>
      <c r="I164" s="103"/>
      <c r="J164" s="103"/>
      <c r="K164" s="103"/>
      <c r="L164" s="103">
        <v>13818</v>
      </c>
      <c r="M164" s="103"/>
      <c r="N164" s="103"/>
      <c r="O164" s="103"/>
      <c r="P164" s="103"/>
      <c r="Q164" s="103"/>
      <c r="R164" s="103"/>
    </row>
    <row r="165" spans="1:18" s="408" customFormat="1" ht="15" customHeight="1" x14ac:dyDescent="0.25">
      <c r="A165" s="409"/>
      <c r="B165" s="409"/>
      <c r="C165" s="479" t="s">
        <v>878</v>
      </c>
      <c r="D165" s="1260">
        <v>172922</v>
      </c>
      <c r="E165" s="456">
        <v>40640</v>
      </c>
      <c r="F165" s="103">
        <v>40640</v>
      </c>
      <c r="G165" s="429">
        <f t="shared" si="15"/>
        <v>40640</v>
      </c>
      <c r="H165" s="441">
        <f t="shared" si="17"/>
        <v>100</v>
      </c>
      <c r="I165" s="103"/>
      <c r="J165" s="103"/>
      <c r="K165" s="103"/>
      <c r="L165" s="103">
        <v>40640</v>
      </c>
      <c r="M165" s="103"/>
      <c r="N165" s="103"/>
      <c r="O165" s="103"/>
      <c r="P165" s="103"/>
      <c r="Q165" s="103"/>
      <c r="R165" s="103"/>
    </row>
    <row r="166" spans="1:18" s="408" customFormat="1" ht="15" customHeight="1" x14ac:dyDescent="0.25">
      <c r="A166" s="409"/>
      <c r="B166" s="409"/>
      <c r="C166" s="479" t="s">
        <v>880</v>
      </c>
      <c r="D166" s="1258">
        <v>172901</v>
      </c>
      <c r="E166" s="456">
        <v>2500</v>
      </c>
      <c r="F166" s="103">
        <v>7380</v>
      </c>
      <c r="G166" s="429">
        <f t="shared" si="15"/>
        <v>7538</v>
      </c>
      <c r="H166" s="441">
        <f t="shared" si="17"/>
        <v>102.14092140921409</v>
      </c>
      <c r="I166" s="103"/>
      <c r="J166" s="103"/>
      <c r="K166" s="103"/>
      <c r="L166" s="103"/>
      <c r="M166" s="103">
        <v>7538</v>
      </c>
      <c r="N166" s="103"/>
      <c r="O166" s="103"/>
      <c r="P166" s="103"/>
      <c r="Q166" s="103"/>
      <c r="R166" s="103"/>
    </row>
    <row r="167" spans="1:18" s="408" customFormat="1" ht="15" customHeight="1" x14ac:dyDescent="0.25">
      <c r="A167" s="409"/>
      <c r="B167" s="409"/>
      <c r="C167" s="393" t="s">
        <v>1057</v>
      </c>
      <c r="D167" s="1248">
        <v>171902</v>
      </c>
      <c r="E167" s="459"/>
      <c r="F167" s="451">
        <v>897</v>
      </c>
      <c r="G167" s="429">
        <f t="shared" si="15"/>
        <v>1152</v>
      </c>
      <c r="H167" s="446">
        <f t="shared" si="17"/>
        <v>128.42809364548495</v>
      </c>
      <c r="I167" s="451"/>
      <c r="J167" s="451"/>
      <c r="K167" s="451"/>
      <c r="L167" s="451">
        <v>1152</v>
      </c>
      <c r="M167" s="451"/>
      <c r="N167" s="451"/>
      <c r="O167" s="451"/>
      <c r="P167" s="451"/>
      <c r="Q167" s="451"/>
      <c r="R167" s="451"/>
    </row>
    <row r="168" spans="1:18" s="408" customFormat="1" ht="15" customHeight="1" x14ac:dyDescent="0.25">
      <c r="A168" s="409"/>
      <c r="B168" s="409"/>
      <c r="C168" s="479" t="s">
        <v>879</v>
      </c>
      <c r="D168" s="1260">
        <v>172925</v>
      </c>
      <c r="E168" s="991"/>
      <c r="F168" s="994">
        <v>4191</v>
      </c>
      <c r="G168" s="429">
        <f t="shared" si="15"/>
        <v>4191</v>
      </c>
      <c r="H168" s="993">
        <f t="shared" si="17"/>
        <v>100</v>
      </c>
      <c r="I168" s="994"/>
      <c r="J168" s="994"/>
      <c r="K168" s="994"/>
      <c r="L168" s="994">
        <v>4191</v>
      </c>
      <c r="M168" s="994"/>
      <c r="N168" s="994"/>
      <c r="O168" s="994"/>
      <c r="P168" s="994"/>
      <c r="Q168" s="994"/>
      <c r="R168" s="994"/>
    </row>
    <row r="169" spans="1:18" s="408" customFormat="1" ht="25.5" customHeight="1" x14ac:dyDescent="0.25">
      <c r="A169" s="409"/>
      <c r="B169" s="409"/>
      <c r="C169" s="464" t="s">
        <v>229</v>
      </c>
      <c r="D169" s="1250"/>
      <c r="E169" s="427"/>
      <c r="F169" s="103"/>
      <c r="G169" s="429"/>
      <c r="H169" s="441"/>
      <c r="I169" s="103"/>
      <c r="J169" s="103"/>
      <c r="K169" s="103"/>
      <c r="L169" s="103"/>
      <c r="M169" s="103"/>
      <c r="N169" s="103"/>
      <c r="O169" s="103"/>
      <c r="P169" s="103"/>
      <c r="Q169" s="103"/>
      <c r="R169" s="103"/>
    </row>
    <row r="170" spans="1:18" s="408" customFormat="1" ht="16.5" customHeight="1" x14ac:dyDescent="0.25">
      <c r="A170" s="409"/>
      <c r="B170" s="409"/>
      <c r="C170" s="455" t="s">
        <v>230</v>
      </c>
      <c r="D170" s="1248">
        <v>171901</v>
      </c>
      <c r="E170" s="456">
        <v>19050</v>
      </c>
      <c r="F170" s="103">
        <v>17780</v>
      </c>
      <c r="G170" s="429">
        <f t="shared" si="15"/>
        <v>17780</v>
      </c>
      <c r="H170" s="441">
        <f t="shared" si="17"/>
        <v>100</v>
      </c>
      <c r="I170" s="103"/>
      <c r="J170" s="103"/>
      <c r="K170" s="103"/>
      <c r="L170" s="103">
        <v>17780</v>
      </c>
      <c r="M170" s="103"/>
      <c r="N170" s="103"/>
      <c r="O170" s="103"/>
      <c r="P170" s="103"/>
      <c r="Q170" s="103"/>
      <c r="R170" s="103"/>
    </row>
    <row r="171" spans="1:18" s="408" customFormat="1" ht="26.25" customHeight="1" x14ac:dyDescent="0.25">
      <c r="A171" s="415"/>
      <c r="B171" s="415"/>
      <c r="C171" s="480" t="s">
        <v>231</v>
      </c>
      <c r="D171" s="1261"/>
      <c r="E171" s="481"/>
      <c r="F171" s="103"/>
      <c r="G171" s="429"/>
      <c r="H171" s="441"/>
      <c r="I171" s="103"/>
      <c r="J171" s="103"/>
      <c r="K171" s="103"/>
      <c r="L171" s="103"/>
      <c r="M171" s="103"/>
      <c r="N171" s="103"/>
      <c r="O171" s="103"/>
      <c r="P171" s="103"/>
      <c r="Q171" s="103"/>
      <c r="R171" s="103"/>
    </row>
    <row r="172" spans="1:18" s="408" customFormat="1" ht="24.75" customHeight="1" x14ac:dyDescent="0.25">
      <c r="A172" s="415"/>
      <c r="B172" s="415"/>
      <c r="C172" s="464" t="s">
        <v>2291</v>
      </c>
      <c r="D172" s="1250">
        <v>171908</v>
      </c>
      <c r="E172" s="427">
        <v>101600</v>
      </c>
      <c r="F172" s="103">
        <v>101600</v>
      </c>
      <c r="G172" s="429">
        <f t="shared" si="15"/>
        <v>109451</v>
      </c>
      <c r="H172" s="441">
        <f t="shared" si="17"/>
        <v>107.72736220472441</v>
      </c>
      <c r="I172" s="103"/>
      <c r="J172" s="103"/>
      <c r="K172" s="103"/>
      <c r="L172" s="103">
        <v>109451</v>
      </c>
      <c r="M172" s="103"/>
      <c r="N172" s="103"/>
      <c r="O172" s="103"/>
      <c r="P172" s="103"/>
      <c r="Q172" s="103"/>
      <c r="R172" s="103"/>
    </row>
    <row r="173" spans="1:18" s="408" customFormat="1" ht="16.5" customHeight="1" x14ac:dyDescent="0.25">
      <c r="A173" s="415"/>
      <c r="B173" s="415"/>
      <c r="C173" s="482" t="s">
        <v>232</v>
      </c>
      <c r="D173" s="1259"/>
      <c r="E173" s="475"/>
      <c r="F173" s="103"/>
      <c r="G173" s="429"/>
      <c r="H173" s="441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</row>
    <row r="174" spans="1:18" s="408" customFormat="1" ht="15" customHeight="1" x14ac:dyDescent="0.25">
      <c r="A174" s="415"/>
      <c r="B174" s="415"/>
      <c r="C174" s="111" t="s">
        <v>169</v>
      </c>
      <c r="D174" s="1247"/>
      <c r="E174" s="32"/>
      <c r="F174" s="103"/>
      <c r="G174" s="429"/>
      <c r="H174" s="441"/>
      <c r="I174" s="103"/>
      <c r="J174" s="103"/>
      <c r="K174" s="103"/>
      <c r="L174" s="103"/>
      <c r="M174" s="103"/>
      <c r="N174" s="103"/>
      <c r="O174" s="103"/>
      <c r="P174" s="103"/>
      <c r="Q174" s="103"/>
      <c r="R174" s="103"/>
    </row>
    <row r="175" spans="1:18" s="408" customFormat="1" ht="15" customHeight="1" x14ac:dyDescent="0.25">
      <c r="A175" s="415"/>
      <c r="B175" s="415"/>
      <c r="C175" s="425" t="s">
        <v>233</v>
      </c>
      <c r="D175" s="1250">
        <v>121401</v>
      </c>
      <c r="E175" s="427">
        <v>3000</v>
      </c>
      <c r="F175" s="103">
        <v>3000</v>
      </c>
      <c r="G175" s="429">
        <f t="shared" si="15"/>
        <v>5993</v>
      </c>
      <c r="H175" s="441">
        <f t="shared" si="17"/>
        <v>199.76666666666668</v>
      </c>
      <c r="I175" s="103"/>
      <c r="J175" s="103"/>
      <c r="K175" s="103"/>
      <c r="L175" s="103"/>
      <c r="M175" s="103"/>
      <c r="N175" s="103"/>
      <c r="O175" s="103">
        <v>5993</v>
      </c>
      <c r="P175" s="103"/>
      <c r="Q175" s="103"/>
      <c r="R175" s="103"/>
    </row>
    <row r="176" spans="1:18" s="408" customFormat="1" ht="24.9" customHeight="1" x14ac:dyDescent="0.25">
      <c r="A176" s="432"/>
      <c r="B176" s="432"/>
      <c r="C176" s="384" t="s">
        <v>1043</v>
      </c>
      <c r="D176" s="1254">
        <v>121405</v>
      </c>
      <c r="E176" s="460"/>
      <c r="F176" s="451"/>
      <c r="G176" s="429">
        <f t="shared" si="15"/>
        <v>2797</v>
      </c>
      <c r="H176" s="446"/>
      <c r="I176" s="451"/>
      <c r="J176" s="451"/>
      <c r="K176" s="451"/>
      <c r="L176" s="451"/>
      <c r="M176" s="451"/>
      <c r="N176" s="451"/>
      <c r="O176" s="451">
        <v>2797</v>
      </c>
      <c r="P176" s="451"/>
      <c r="Q176" s="451"/>
      <c r="R176" s="451"/>
    </row>
    <row r="177" spans="1:18" s="408" customFormat="1" ht="15" customHeight="1" x14ac:dyDescent="0.25">
      <c r="A177" s="415"/>
      <c r="B177" s="415"/>
      <c r="C177" s="394" t="s">
        <v>1064</v>
      </c>
      <c r="D177" s="1250">
        <v>171950</v>
      </c>
      <c r="E177" s="427"/>
      <c r="F177" s="103"/>
      <c r="G177" s="429">
        <f t="shared" si="15"/>
        <v>434</v>
      </c>
      <c r="H177" s="441"/>
      <c r="I177" s="103"/>
      <c r="J177" s="103"/>
      <c r="K177" s="103"/>
      <c r="L177" s="103">
        <v>16</v>
      </c>
      <c r="M177" s="103">
        <v>338</v>
      </c>
      <c r="N177" s="103"/>
      <c r="O177" s="103">
        <v>80</v>
      </c>
      <c r="P177" s="103"/>
      <c r="Q177" s="103"/>
      <c r="R177" s="103"/>
    </row>
    <row r="178" spans="1:18" s="408" customFormat="1" ht="15.6" customHeight="1" x14ac:dyDescent="0.25">
      <c r="A178" s="415"/>
      <c r="B178" s="415"/>
      <c r="C178" s="394" t="s">
        <v>2466</v>
      </c>
      <c r="D178" s="1250">
        <v>171954</v>
      </c>
      <c r="E178" s="427"/>
      <c r="F178" s="103"/>
      <c r="G178" s="429">
        <f t="shared" si="15"/>
        <v>1396</v>
      </c>
      <c r="H178" s="441"/>
      <c r="I178" s="103"/>
      <c r="J178" s="103"/>
      <c r="K178" s="103"/>
      <c r="L178" s="103">
        <v>1396</v>
      </c>
      <c r="M178" s="103"/>
      <c r="N178" s="103"/>
      <c r="O178" s="103"/>
      <c r="P178" s="103"/>
      <c r="Q178" s="103"/>
      <c r="R178" s="103"/>
    </row>
    <row r="179" spans="1:18" s="408" customFormat="1" ht="24.9" customHeight="1" x14ac:dyDescent="0.25">
      <c r="A179" s="415"/>
      <c r="B179" s="415"/>
      <c r="C179" s="464" t="s">
        <v>283</v>
      </c>
      <c r="D179" s="1250"/>
      <c r="E179" s="427"/>
      <c r="F179" s="103"/>
      <c r="G179" s="429"/>
      <c r="H179" s="441"/>
      <c r="I179" s="103"/>
      <c r="J179" s="103"/>
      <c r="K179" s="103"/>
      <c r="L179" s="103"/>
      <c r="M179" s="103"/>
      <c r="N179" s="103"/>
      <c r="O179" s="103"/>
      <c r="P179" s="103"/>
      <c r="Q179" s="103"/>
      <c r="R179" s="103"/>
    </row>
    <row r="180" spans="1:18" s="408" customFormat="1" ht="24.9" customHeight="1" x14ac:dyDescent="0.25">
      <c r="A180" s="415"/>
      <c r="B180" s="415"/>
      <c r="C180" s="483" t="s">
        <v>1068</v>
      </c>
      <c r="D180" s="1250">
        <v>174902</v>
      </c>
      <c r="E180" s="427"/>
      <c r="F180" s="103"/>
      <c r="G180" s="429">
        <f t="shared" si="15"/>
        <v>6745</v>
      </c>
      <c r="H180" s="441"/>
      <c r="I180" s="103"/>
      <c r="J180" s="103"/>
      <c r="K180" s="103"/>
      <c r="L180" s="103">
        <v>6745</v>
      </c>
      <c r="M180" s="103"/>
      <c r="N180" s="103"/>
      <c r="O180" s="103"/>
      <c r="P180" s="103"/>
      <c r="Q180" s="103"/>
      <c r="R180" s="103"/>
    </row>
    <row r="181" spans="1:18" s="408" customFormat="1" ht="14.4" customHeight="1" x14ac:dyDescent="0.25">
      <c r="A181" s="415"/>
      <c r="B181" s="415"/>
      <c r="C181" s="336" t="s">
        <v>234</v>
      </c>
      <c r="D181" s="1250"/>
      <c r="E181" s="427"/>
      <c r="F181" s="103"/>
      <c r="G181" s="429"/>
      <c r="H181" s="441"/>
      <c r="I181" s="103"/>
      <c r="J181" s="103"/>
      <c r="K181" s="103"/>
      <c r="L181" s="103"/>
      <c r="M181" s="103"/>
      <c r="N181" s="103"/>
      <c r="O181" s="103"/>
      <c r="P181" s="103"/>
      <c r="Q181" s="103"/>
      <c r="R181" s="103"/>
    </row>
    <row r="182" spans="1:18" s="408" customFormat="1" ht="14.4" customHeight="1" x14ac:dyDescent="0.25">
      <c r="A182" s="415"/>
      <c r="B182" s="415"/>
      <c r="C182" s="464" t="s">
        <v>235</v>
      </c>
      <c r="D182" s="1250">
        <v>176902</v>
      </c>
      <c r="E182" s="427">
        <v>128603</v>
      </c>
      <c r="F182" s="103">
        <v>133603</v>
      </c>
      <c r="G182" s="429">
        <f t="shared" si="15"/>
        <v>98015</v>
      </c>
      <c r="H182" s="441">
        <f t="shared" si="17"/>
        <v>73.362873588167929</v>
      </c>
      <c r="I182" s="103"/>
      <c r="J182" s="103"/>
      <c r="K182" s="103"/>
      <c r="L182" s="103"/>
      <c r="M182" s="103"/>
      <c r="N182" s="103"/>
      <c r="O182" s="103"/>
      <c r="P182" s="103"/>
      <c r="Q182" s="103">
        <v>98015</v>
      </c>
      <c r="R182" s="103"/>
    </row>
    <row r="183" spans="1:18" s="408" customFormat="1" ht="12.6" customHeight="1" x14ac:dyDescent="0.25">
      <c r="A183" s="436"/>
      <c r="B183" s="436"/>
      <c r="C183" s="462" t="s">
        <v>236</v>
      </c>
      <c r="D183" s="1255"/>
      <c r="E183" s="437">
        <f>SUM(E148:E182)</f>
        <v>790503</v>
      </c>
      <c r="F183" s="437">
        <f>SUM(F148:F182)</f>
        <v>1055146</v>
      </c>
      <c r="G183" s="437">
        <f>SUM(G148:G182)</f>
        <v>1839770</v>
      </c>
      <c r="H183" s="335">
        <f t="shared" si="17"/>
        <v>174.36165232110059</v>
      </c>
      <c r="I183" s="463">
        <f t="shared" ref="I183:R183" si="18">SUM(I148:I182)</f>
        <v>0</v>
      </c>
      <c r="J183" s="437">
        <f t="shared" si="18"/>
        <v>0</v>
      </c>
      <c r="K183" s="437">
        <f t="shared" si="18"/>
        <v>0</v>
      </c>
      <c r="L183" s="437">
        <f t="shared" si="18"/>
        <v>560510</v>
      </c>
      <c r="M183" s="437">
        <f t="shared" si="18"/>
        <v>1172375</v>
      </c>
      <c r="N183" s="437">
        <f t="shared" si="18"/>
        <v>0</v>
      </c>
      <c r="O183" s="437">
        <f t="shared" si="18"/>
        <v>8870</v>
      </c>
      <c r="P183" s="437">
        <f t="shared" si="18"/>
        <v>0</v>
      </c>
      <c r="Q183" s="437">
        <f t="shared" si="18"/>
        <v>98015</v>
      </c>
      <c r="R183" s="437">
        <f t="shared" si="18"/>
        <v>0</v>
      </c>
    </row>
    <row r="184" spans="1:18" s="408" customFormat="1" ht="17.399999999999999" customHeight="1" x14ac:dyDescent="0.25">
      <c r="A184" s="415">
        <v>1</v>
      </c>
      <c r="B184" s="415">
        <v>18</v>
      </c>
      <c r="C184" s="425" t="s">
        <v>237</v>
      </c>
      <c r="D184" s="1250"/>
      <c r="E184" s="427"/>
      <c r="F184" s="440"/>
      <c r="G184" s="429"/>
      <c r="H184" s="441"/>
      <c r="I184" s="440"/>
      <c r="J184" s="440"/>
      <c r="K184" s="440"/>
      <c r="L184" s="440"/>
      <c r="M184" s="440"/>
      <c r="N184" s="440"/>
      <c r="O184" s="440"/>
      <c r="P184" s="440"/>
      <c r="Q184" s="440"/>
      <c r="R184" s="440"/>
    </row>
    <row r="185" spans="1:18" s="408" customFormat="1" ht="26.4" customHeight="1" x14ac:dyDescent="0.25">
      <c r="A185" s="415"/>
      <c r="B185" s="415"/>
      <c r="C185" s="111" t="s">
        <v>177</v>
      </c>
      <c r="D185" s="1247"/>
      <c r="E185" s="32"/>
      <c r="F185" s="103"/>
      <c r="G185" s="429"/>
      <c r="H185" s="441"/>
      <c r="I185" s="120"/>
      <c r="J185" s="120"/>
      <c r="K185" s="120"/>
      <c r="L185" s="103"/>
      <c r="M185" s="103"/>
      <c r="N185" s="103"/>
      <c r="O185" s="103"/>
      <c r="P185" s="103"/>
      <c r="Q185" s="103"/>
      <c r="R185" s="103"/>
    </row>
    <row r="186" spans="1:18" s="408" customFormat="1" ht="24.9" customHeight="1" x14ac:dyDescent="0.25">
      <c r="A186" s="415"/>
      <c r="B186" s="415"/>
      <c r="C186" s="111" t="s">
        <v>238</v>
      </c>
      <c r="D186" s="1247" t="s">
        <v>239</v>
      </c>
      <c r="E186" s="32">
        <v>25766</v>
      </c>
      <c r="F186" s="103">
        <v>29534</v>
      </c>
      <c r="G186" s="429">
        <f>SUM(I186:R186)</f>
        <v>29864</v>
      </c>
      <c r="H186" s="441">
        <f t="shared" si="17"/>
        <v>101.11735626735287</v>
      </c>
      <c r="I186" s="120"/>
      <c r="J186" s="120"/>
      <c r="K186" s="120"/>
      <c r="L186" s="120">
        <v>29864</v>
      </c>
      <c r="M186" s="120"/>
      <c r="N186" s="120"/>
      <c r="O186" s="120"/>
      <c r="P186" s="120"/>
      <c r="Q186" s="120"/>
      <c r="R186" s="120"/>
    </row>
    <row r="187" spans="1:18" s="408" customFormat="1" ht="12.6" customHeight="1" x14ac:dyDescent="0.25">
      <c r="A187" s="415"/>
      <c r="B187" s="415"/>
      <c r="C187" s="425" t="s">
        <v>240</v>
      </c>
      <c r="D187" s="1250">
        <v>181905</v>
      </c>
      <c r="E187" s="427">
        <v>17000</v>
      </c>
      <c r="F187" s="103">
        <v>17000</v>
      </c>
      <c r="G187" s="429">
        <f t="shared" ref="G187:G191" si="19">SUM(I187:R187)</f>
        <v>9572</v>
      </c>
      <c r="H187" s="441">
        <f t="shared" si="17"/>
        <v>56.305882352941175</v>
      </c>
      <c r="I187" s="120"/>
      <c r="J187" s="120"/>
      <c r="K187" s="120"/>
      <c r="L187" s="120">
        <v>9572</v>
      </c>
      <c r="M187" s="120"/>
      <c r="N187" s="120"/>
      <c r="O187" s="120"/>
      <c r="P187" s="120"/>
      <c r="Q187" s="120"/>
      <c r="R187" s="120"/>
    </row>
    <row r="188" spans="1:18" s="408" customFormat="1" ht="15" customHeight="1" x14ac:dyDescent="0.25">
      <c r="A188" s="415"/>
      <c r="B188" s="415"/>
      <c r="C188" s="111" t="s">
        <v>241</v>
      </c>
      <c r="D188" s="1247">
        <v>181903</v>
      </c>
      <c r="E188" s="32">
        <v>3000</v>
      </c>
      <c r="F188" s="103">
        <v>3000</v>
      </c>
      <c r="G188" s="429">
        <f t="shared" si="19"/>
        <v>2900</v>
      </c>
      <c r="H188" s="441">
        <f t="shared" si="17"/>
        <v>96.666666666666671</v>
      </c>
      <c r="I188" s="120"/>
      <c r="J188" s="120"/>
      <c r="K188" s="120">
        <v>2900</v>
      </c>
      <c r="L188" s="120"/>
      <c r="M188" s="120"/>
      <c r="N188" s="120"/>
      <c r="O188" s="120"/>
      <c r="P188" s="120"/>
      <c r="Q188" s="120"/>
      <c r="R188" s="120"/>
    </row>
    <row r="189" spans="1:18" s="408" customFormat="1" ht="16.95" customHeight="1" x14ac:dyDescent="0.25">
      <c r="A189" s="415"/>
      <c r="B189" s="415"/>
      <c r="C189" s="111" t="s">
        <v>242</v>
      </c>
      <c r="D189" s="1247">
        <v>181904</v>
      </c>
      <c r="E189" s="32">
        <v>200</v>
      </c>
      <c r="F189" s="103">
        <v>447</v>
      </c>
      <c r="G189" s="429">
        <f t="shared" si="19"/>
        <v>465</v>
      </c>
      <c r="H189" s="441">
        <f t="shared" si="17"/>
        <v>104.02684563758389</v>
      </c>
      <c r="I189" s="120"/>
      <c r="J189" s="120"/>
      <c r="K189" s="120"/>
      <c r="L189" s="120">
        <v>465</v>
      </c>
      <c r="M189" s="120"/>
      <c r="N189" s="120"/>
      <c r="O189" s="120"/>
      <c r="P189" s="120"/>
      <c r="Q189" s="120"/>
      <c r="R189" s="120"/>
    </row>
    <row r="190" spans="1:18" s="408" customFormat="1" ht="15" customHeight="1" x14ac:dyDescent="0.25">
      <c r="A190" s="415" t="s">
        <v>243</v>
      </c>
      <c r="B190" s="415"/>
      <c r="C190" s="425" t="s">
        <v>244</v>
      </c>
      <c r="D190" s="1250">
        <v>181902</v>
      </c>
      <c r="E190" s="427">
        <v>34000</v>
      </c>
      <c r="F190" s="103">
        <v>34000</v>
      </c>
      <c r="G190" s="429">
        <f t="shared" si="19"/>
        <v>28986</v>
      </c>
      <c r="H190" s="441">
        <f t="shared" si="17"/>
        <v>85.252941176470586</v>
      </c>
      <c r="I190" s="120"/>
      <c r="J190" s="120"/>
      <c r="K190" s="120"/>
      <c r="L190" s="120">
        <v>28986</v>
      </c>
      <c r="M190" s="120"/>
      <c r="N190" s="120"/>
      <c r="O190" s="120"/>
      <c r="P190" s="120"/>
      <c r="Q190" s="120"/>
      <c r="R190" s="120"/>
    </row>
    <row r="191" spans="1:18" s="408" customFormat="1" ht="15" customHeight="1" x14ac:dyDescent="0.25">
      <c r="A191" s="415"/>
      <c r="B191" s="415"/>
      <c r="C191" s="425" t="s">
        <v>245</v>
      </c>
      <c r="D191" s="1250">
        <v>181907</v>
      </c>
      <c r="E191" s="484"/>
      <c r="F191" s="431">
        <v>895</v>
      </c>
      <c r="G191" s="429">
        <f t="shared" si="19"/>
        <v>895</v>
      </c>
      <c r="H191" s="441">
        <f t="shared" si="17"/>
        <v>100</v>
      </c>
      <c r="I191" s="120"/>
      <c r="J191" s="485"/>
      <c r="K191" s="485"/>
      <c r="L191" s="485">
        <v>895</v>
      </c>
      <c r="M191" s="485"/>
      <c r="N191" s="485"/>
      <c r="O191" s="485"/>
      <c r="P191" s="485"/>
      <c r="Q191" s="485"/>
      <c r="R191" s="485"/>
    </row>
    <row r="192" spans="1:18" s="408" customFormat="1" ht="14.25" customHeight="1" x14ac:dyDescent="0.25">
      <c r="A192" s="436"/>
      <c r="B192" s="436"/>
      <c r="C192" s="462" t="s">
        <v>246</v>
      </c>
      <c r="D192" s="1255"/>
      <c r="E192" s="488">
        <f>SUM(E186:E191)</f>
        <v>79966</v>
      </c>
      <c r="F192" s="488">
        <f>SUM(F186:F191)</f>
        <v>84876</v>
      </c>
      <c r="G192" s="488">
        <f>SUM(G186:G191)</f>
        <v>72682</v>
      </c>
      <c r="H192" s="335">
        <f t="shared" si="17"/>
        <v>85.633158961308268</v>
      </c>
      <c r="I192" s="489">
        <f t="shared" ref="I192:R192" si="20">SUM(I186:I191)</f>
        <v>0</v>
      </c>
      <c r="J192" s="489">
        <f t="shared" si="20"/>
        <v>0</v>
      </c>
      <c r="K192" s="489">
        <f t="shared" si="20"/>
        <v>2900</v>
      </c>
      <c r="L192" s="489">
        <f t="shared" si="20"/>
        <v>69782</v>
      </c>
      <c r="M192" s="489">
        <f t="shared" si="20"/>
        <v>0</v>
      </c>
      <c r="N192" s="489">
        <f t="shared" si="20"/>
        <v>0</v>
      </c>
      <c r="O192" s="489">
        <f t="shared" si="20"/>
        <v>0</v>
      </c>
      <c r="P192" s="489">
        <f t="shared" si="20"/>
        <v>0</v>
      </c>
      <c r="Q192" s="489">
        <f t="shared" si="20"/>
        <v>0</v>
      </c>
      <c r="R192" s="489">
        <f t="shared" si="20"/>
        <v>0</v>
      </c>
    </row>
    <row r="193" spans="1:18" s="408" customFormat="1" ht="12.6" customHeight="1" x14ac:dyDescent="0.25">
      <c r="A193" s="415">
        <v>1</v>
      </c>
      <c r="B193" s="415">
        <v>19</v>
      </c>
      <c r="C193" s="416" t="s">
        <v>156</v>
      </c>
      <c r="D193" s="1246"/>
      <c r="E193" s="418"/>
      <c r="F193" s="103"/>
      <c r="G193" s="429"/>
      <c r="H193" s="441"/>
      <c r="I193" s="103"/>
      <c r="J193" s="103"/>
      <c r="K193" s="103"/>
      <c r="L193" s="103"/>
      <c r="M193" s="103"/>
      <c r="N193" s="103"/>
      <c r="O193" s="103"/>
      <c r="P193" s="103"/>
      <c r="Q193" s="103"/>
      <c r="R193" s="103"/>
    </row>
    <row r="194" spans="1:18" s="408" customFormat="1" ht="26.25" customHeight="1" x14ac:dyDescent="0.25">
      <c r="A194" s="415"/>
      <c r="B194" s="415"/>
      <c r="C194" s="490" t="s">
        <v>247</v>
      </c>
      <c r="D194" s="1261"/>
      <c r="E194" s="481"/>
      <c r="F194" s="103"/>
      <c r="G194" s="429"/>
      <c r="H194" s="441"/>
      <c r="I194" s="103"/>
      <c r="J194" s="103"/>
      <c r="K194" s="103"/>
      <c r="L194" s="103"/>
      <c r="M194" s="103"/>
      <c r="N194" s="103"/>
      <c r="O194" s="103"/>
      <c r="P194" s="103"/>
      <c r="Q194" s="103"/>
      <c r="R194" s="103"/>
    </row>
    <row r="195" spans="1:18" s="408" customFormat="1" ht="18" customHeight="1" x14ac:dyDescent="0.25">
      <c r="A195" s="415"/>
      <c r="B195" s="415"/>
      <c r="C195" s="997" t="s">
        <v>1078</v>
      </c>
      <c r="D195" s="1258">
        <v>196919</v>
      </c>
      <c r="E195" s="427">
        <v>10000000</v>
      </c>
      <c r="F195" s="103">
        <v>11521000</v>
      </c>
      <c r="G195" s="429">
        <f>SUM(I195:R195)</f>
        <v>37609</v>
      </c>
      <c r="H195" s="441">
        <f t="shared" si="17"/>
        <v>0.32643867719815989</v>
      </c>
      <c r="I195" s="120"/>
      <c r="J195" s="120"/>
      <c r="K195" s="120"/>
      <c r="L195" s="120">
        <v>37609</v>
      </c>
      <c r="M195" s="120"/>
      <c r="N195" s="120"/>
      <c r="O195" s="120"/>
      <c r="P195" s="120"/>
      <c r="Q195" s="120"/>
      <c r="R195" s="120"/>
    </row>
    <row r="196" spans="1:18" s="408" customFormat="1" ht="26.4" x14ac:dyDescent="0.25">
      <c r="A196" s="415"/>
      <c r="B196" s="415"/>
      <c r="C196" s="425" t="s">
        <v>164</v>
      </c>
      <c r="D196" s="1250"/>
      <c r="E196" s="427"/>
      <c r="F196" s="103"/>
      <c r="G196" s="429"/>
      <c r="H196" s="441"/>
      <c r="I196" s="120"/>
      <c r="J196" s="120"/>
      <c r="K196" s="120"/>
      <c r="L196" s="103"/>
      <c r="M196" s="103"/>
      <c r="N196" s="103"/>
      <c r="O196" s="103"/>
      <c r="P196" s="103"/>
      <c r="Q196" s="103"/>
      <c r="R196" s="103"/>
    </row>
    <row r="197" spans="1:18" s="408" customFormat="1" ht="15.9" customHeight="1" x14ac:dyDescent="0.25">
      <c r="A197" s="415" t="s">
        <v>243</v>
      </c>
      <c r="B197" s="415"/>
      <c r="C197" s="455" t="s">
        <v>248</v>
      </c>
      <c r="D197" s="1248">
        <v>191102</v>
      </c>
      <c r="E197" s="456">
        <v>3000</v>
      </c>
      <c r="F197" s="103">
        <v>3000</v>
      </c>
      <c r="G197" s="429">
        <f t="shared" ref="G197:G229" si="21">SUM(I197:R197)</f>
        <v>2815</v>
      </c>
      <c r="H197" s="441">
        <f t="shared" si="17"/>
        <v>93.833333333333329</v>
      </c>
      <c r="I197" s="120"/>
      <c r="J197" s="120"/>
      <c r="K197" s="120"/>
      <c r="L197" s="120">
        <v>2815</v>
      </c>
      <c r="M197" s="120"/>
      <c r="N197" s="120"/>
      <c r="O197" s="120"/>
      <c r="P197" s="120"/>
      <c r="Q197" s="120"/>
      <c r="R197" s="120"/>
    </row>
    <row r="198" spans="1:18" s="408" customFormat="1" ht="15.9" customHeight="1" x14ac:dyDescent="0.25">
      <c r="A198" s="415"/>
      <c r="B198" s="415"/>
      <c r="C198" s="455" t="s">
        <v>249</v>
      </c>
      <c r="D198" s="1248">
        <v>191103</v>
      </c>
      <c r="E198" s="456">
        <v>91203</v>
      </c>
      <c r="F198" s="103">
        <v>103285</v>
      </c>
      <c r="G198" s="429">
        <f t="shared" si="21"/>
        <v>110365</v>
      </c>
      <c r="H198" s="441">
        <f t="shared" si="17"/>
        <v>106.85481918962094</v>
      </c>
      <c r="I198" s="120"/>
      <c r="J198" s="120"/>
      <c r="K198" s="120"/>
      <c r="L198" s="120">
        <v>110365</v>
      </c>
      <c r="M198" s="120"/>
      <c r="N198" s="120"/>
      <c r="O198" s="120"/>
      <c r="P198" s="120"/>
      <c r="Q198" s="120"/>
      <c r="R198" s="120"/>
    </row>
    <row r="199" spans="1:18" s="408" customFormat="1" ht="15.9" customHeight="1" x14ac:dyDescent="0.25">
      <c r="A199" s="415"/>
      <c r="B199" s="415"/>
      <c r="C199" s="491" t="s">
        <v>250</v>
      </c>
      <c r="D199" s="1262">
        <v>191116</v>
      </c>
      <c r="E199" s="456"/>
      <c r="F199" s="103">
        <v>47257</v>
      </c>
      <c r="G199" s="429">
        <f t="shared" si="21"/>
        <v>47257</v>
      </c>
      <c r="H199" s="441">
        <f t="shared" si="17"/>
        <v>100</v>
      </c>
      <c r="I199" s="120">
        <v>47257</v>
      </c>
      <c r="J199" s="120"/>
      <c r="K199" s="120"/>
      <c r="L199" s="120"/>
      <c r="M199" s="120"/>
      <c r="N199" s="120"/>
      <c r="O199" s="120"/>
      <c r="P199" s="120"/>
      <c r="Q199" s="120"/>
      <c r="R199" s="120"/>
    </row>
    <row r="200" spans="1:18" s="408" customFormat="1" ht="27" customHeight="1" x14ac:dyDescent="0.25">
      <c r="A200" s="990"/>
      <c r="B200" s="990"/>
      <c r="C200" s="537" t="s">
        <v>1077</v>
      </c>
      <c r="D200" s="1263">
        <v>192909</v>
      </c>
      <c r="E200" s="991"/>
      <c r="F200" s="994">
        <v>500</v>
      </c>
      <c r="G200" s="429">
        <f t="shared" si="21"/>
        <v>0</v>
      </c>
      <c r="H200" s="993"/>
      <c r="I200" s="998"/>
      <c r="J200" s="998"/>
      <c r="K200" s="998"/>
      <c r="L200" s="998"/>
      <c r="M200" s="998"/>
      <c r="N200" s="998"/>
      <c r="O200" s="998"/>
      <c r="P200" s="998"/>
      <c r="Q200" s="998"/>
      <c r="R200" s="998"/>
    </row>
    <row r="201" spans="1:18" s="408" customFormat="1" ht="15.9" customHeight="1" x14ac:dyDescent="0.25">
      <c r="A201" s="415"/>
      <c r="B201" s="415"/>
      <c r="C201" s="845" t="s">
        <v>1846</v>
      </c>
      <c r="D201" s="1262">
        <v>191130</v>
      </c>
      <c r="E201" s="456"/>
      <c r="F201" s="103"/>
      <c r="G201" s="429">
        <f t="shared" si="21"/>
        <v>639</v>
      </c>
      <c r="H201" s="441"/>
      <c r="I201" s="120"/>
      <c r="J201" s="120"/>
      <c r="K201" s="120"/>
      <c r="L201" s="120">
        <v>639</v>
      </c>
      <c r="M201" s="120"/>
      <c r="N201" s="120"/>
      <c r="O201" s="120"/>
      <c r="P201" s="120"/>
      <c r="Q201" s="120"/>
      <c r="R201" s="120"/>
    </row>
    <row r="202" spans="1:18" s="408" customFormat="1" ht="26.4" x14ac:dyDescent="0.25">
      <c r="A202" s="415"/>
      <c r="B202" s="415"/>
      <c r="C202" s="425" t="s">
        <v>2012</v>
      </c>
      <c r="D202" s="426">
        <v>191196</v>
      </c>
      <c r="E202" s="427">
        <v>3561216</v>
      </c>
      <c r="F202" s="103">
        <v>3632627</v>
      </c>
      <c r="G202" s="429">
        <f t="shared" si="21"/>
        <v>3082628</v>
      </c>
      <c r="H202" s="441">
        <f t="shared" si="17"/>
        <v>84.859469469339956</v>
      </c>
      <c r="I202" s="120"/>
      <c r="J202" s="120"/>
      <c r="K202" s="120"/>
      <c r="L202" s="120"/>
      <c r="M202" s="120"/>
      <c r="N202" s="120"/>
      <c r="O202" s="120"/>
      <c r="P202" s="120"/>
      <c r="Q202" s="120">
        <v>3082628</v>
      </c>
      <c r="R202" s="120"/>
    </row>
    <row r="203" spans="1:18" s="408" customFormat="1" ht="26.4" x14ac:dyDescent="0.25">
      <c r="A203" s="415"/>
      <c r="B203" s="415"/>
      <c r="C203" s="425" t="s">
        <v>251</v>
      </c>
      <c r="D203" s="426"/>
      <c r="E203" s="427"/>
      <c r="F203" s="103"/>
      <c r="G203" s="429"/>
      <c r="H203" s="441"/>
      <c r="I203" s="120"/>
      <c r="J203" s="103"/>
      <c r="K203" s="103"/>
      <c r="L203" s="103"/>
      <c r="M203" s="103"/>
      <c r="N203" s="492"/>
      <c r="O203" s="103"/>
      <c r="P203" s="103"/>
      <c r="Q203" s="103"/>
      <c r="R203" s="103"/>
    </row>
    <row r="204" spans="1:18" s="408" customFormat="1" ht="24" customHeight="1" x14ac:dyDescent="0.25">
      <c r="A204" s="415"/>
      <c r="B204" s="415"/>
      <c r="C204" s="989" t="s">
        <v>2013</v>
      </c>
      <c r="D204" s="999">
        <v>191901</v>
      </c>
      <c r="E204" s="32">
        <v>4225717</v>
      </c>
      <c r="F204" s="103">
        <v>4361635</v>
      </c>
      <c r="G204" s="429">
        <f t="shared" si="21"/>
        <v>4361635</v>
      </c>
      <c r="H204" s="441">
        <f t="shared" si="17"/>
        <v>100</v>
      </c>
      <c r="I204" s="120">
        <v>4361635</v>
      </c>
      <c r="J204" s="120"/>
      <c r="K204" s="120"/>
      <c r="L204" s="120"/>
      <c r="M204" s="120"/>
      <c r="N204" s="120"/>
      <c r="O204" s="120"/>
      <c r="P204" s="120"/>
      <c r="Q204" s="120"/>
      <c r="R204" s="120"/>
    </row>
    <row r="205" spans="1:18" s="408" customFormat="1" ht="19.2" customHeight="1" x14ac:dyDescent="0.25">
      <c r="A205" s="415"/>
      <c r="B205" s="415"/>
      <c r="C205" s="989" t="s">
        <v>2014</v>
      </c>
      <c r="D205" s="999">
        <v>191901</v>
      </c>
      <c r="E205" s="32"/>
      <c r="F205" s="103">
        <v>40080</v>
      </c>
      <c r="G205" s="429">
        <f t="shared" si="21"/>
        <v>40080</v>
      </c>
      <c r="H205" s="441">
        <f t="shared" si="17"/>
        <v>100</v>
      </c>
      <c r="I205" s="429">
        <v>40080</v>
      </c>
      <c r="J205" s="120"/>
      <c r="K205" s="120"/>
      <c r="L205" s="120"/>
      <c r="M205" s="120"/>
      <c r="N205" s="120"/>
      <c r="O205" s="120"/>
      <c r="P205" s="120"/>
      <c r="Q205" s="120"/>
      <c r="R205" s="120"/>
    </row>
    <row r="206" spans="1:18" s="408" customFormat="1" ht="28.2" customHeight="1" x14ac:dyDescent="0.25">
      <c r="A206" s="415"/>
      <c r="B206" s="415"/>
      <c r="C206" s="989" t="s">
        <v>1079</v>
      </c>
      <c r="D206" s="999">
        <v>191901</v>
      </c>
      <c r="E206" s="32"/>
      <c r="F206" s="103">
        <v>650017</v>
      </c>
      <c r="G206" s="429">
        <f t="shared" si="21"/>
        <v>650017</v>
      </c>
      <c r="H206" s="441">
        <f t="shared" si="17"/>
        <v>100</v>
      </c>
      <c r="I206" s="429"/>
      <c r="J206" s="120">
        <v>650017</v>
      </c>
      <c r="K206" s="120"/>
      <c r="L206" s="120"/>
      <c r="M206" s="120"/>
      <c r="N206" s="120"/>
      <c r="O206" s="120"/>
      <c r="P206" s="120"/>
      <c r="Q206" s="120"/>
      <c r="R206" s="120"/>
    </row>
    <row r="207" spans="1:18" s="408" customFormat="1" ht="16.2" customHeight="1" x14ac:dyDescent="0.25">
      <c r="A207" s="415"/>
      <c r="B207" s="415"/>
      <c r="C207" s="989" t="s">
        <v>2015</v>
      </c>
      <c r="D207" s="999">
        <v>191901</v>
      </c>
      <c r="E207" s="32"/>
      <c r="F207" s="103">
        <v>7901</v>
      </c>
      <c r="G207" s="429">
        <f t="shared" si="21"/>
        <v>7901</v>
      </c>
      <c r="H207" s="441">
        <f t="shared" si="17"/>
        <v>100</v>
      </c>
      <c r="I207" s="429"/>
      <c r="J207" s="120">
        <v>7901</v>
      </c>
      <c r="K207" s="120"/>
      <c r="L207" s="120"/>
      <c r="M207" s="120"/>
      <c r="N207" s="120"/>
      <c r="O207" s="120"/>
      <c r="P207" s="120"/>
      <c r="Q207" s="120"/>
      <c r="R207" s="120"/>
    </row>
    <row r="208" spans="1:18" s="408" customFormat="1" ht="17.399999999999999" customHeight="1" x14ac:dyDescent="0.25">
      <c r="A208" s="415"/>
      <c r="B208" s="415"/>
      <c r="C208" s="989" t="s">
        <v>2016</v>
      </c>
      <c r="D208" s="999">
        <v>191901</v>
      </c>
      <c r="E208" s="32">
        <v>29920</v>
      </c>
      <c r="F208" s="103"/>
      <c r="G208" s="429">
        <f t="shared" si="21"/>
        <v>0</v>
      </c>
      <c r="H208" s="441"/>
      <c r="I208" s="429"/>
      <c r="J208" s="120"/>
      <c r="K208" s="120"/>
      <c r="L208" s="120"/>
      <c r="M208" s="120"/>
      <c r="N208" s="120"/>
      <c r="O208" s="120"/>
      <c r="P208" s="120"/>
      <c r="Q208" s="120"/>
      <c r="R208" s="120"/>
    </row>
    <row r="209" spans="1:18" s="408" customFormat="1" ht="17.399999999999999" customHeight="1" x14ac:dyDescent="0.25">
      <c r="A209" s="432"/>
      <c r="B209" s="432"/>
      <c r="C209" s="989" t="s">
        <v>2017</v>
      </c>
      <c r="D209" s="999">
        <v>191901</v>
      </c>
      <c r="E209" s="372"/>
      <c r="F209" s="451">
        <v>32533</v>
      </c>
      <c r="G209" s="429">
        <f t="shared" si="21"/>
        <v>204116</v>
      </c>
      <c r="H209" s="446">
        <f t="shared" si="17"/>
        <v>627.41216610825927</v>
      </c>
      <c r="I209" s="444"/>
      <c r="J209" s="486"/>
      <c r="K209" s="486"/>
      <c r="L209" s="486"/>
      <c r="M209" s="486"/>
      <c r="N209" s="486"/>
      <c r="O209" s="486"/>
      <c r="P209" s="486"/>
      <c r="Q209" s="486"/>
      <c r="R209" s="486">
        <v>204116</v>
      </c>
    </row>
    <row r="210" spans="1:18" s="408" customFormat="1" ht="23.25" customHeight="1" x14ac:dyDescent="0.25">
      <c r="A210" s="415"/>
      <c r="B210" s="415"/>
      <c r="C210" s="425" t="s">
        <v>252</v>
      </c>
      <c r="D210" s="426"/>
      <c r="E210" s="427"/>
      <c r="F210" s="103"/>
      <c r="G210" s="429">
        <f t="shared" si="21"/>
        <v>0</v>
      </c>
      <c r="H210" s="441"/>
      <c r="I210" s="120"/>
      <c r="J210" s="103"/>
      <c r="K210" s="103"/>
      <c r="L210" s="103"/>
      <c r="M210" s="103"/>
      <c r="N210" s="103"/>
      <c r="O210" s="103"/>
      <c r="P210" s="103"/>
      <c r="Q210" s="103"/>
      <c r="R210" s="103"/>
    </row>
    <row r="211" spans="1:18" s="408" customFormat="1" ht="16.5" customHeight="1" x14ac:dyDescent="0.25">
      <c r="A211" s="415"/>
      <c r="B211" s="415"/>
      <c r="C211" s="997" t="s">
        <v>253</v>
      </c>
      <c r="D211" s="996">
        <v>191907</v>
      </c>
      <c r="E211" s="456">
        <v>3400000</v>
      </c>
      <c r="F211" s="456">
        <v>3400000</v>
      </c>
      <c r="G211" s="429">
        <f t="shared" si="21"/>
        <v>4271032</v>
      </c>
      <c r="H211" s="441">
        <f t="shared" si="17"/>
        <v>125.61858823529413</v>
      </c>
      <c r="I211" s="120"/>
      <c r="J211" s="120"/>
      <c r="K211" s="429">
        <v>4271032</v>
      </c>
      <c r="L211" s="120"/>
      <c r="M211" s="120"/>
      <c r="N211" s="120"/>
      <c r="O211" s="120"/>
      <c r="P211" s="120"/>
      <c r="Q211" s="120"/>
      <c r="R211" s="120"/>
    </row>
    <row r="212" spans="1:18" s="408" customFormat="1" ht="16.5" customHeight="1" x14ac:dyDescent="0.25">
      <c r="A212" s="415"/>
      <c r="B212" s="415"/>
      <c r="C212" s="997" t="s">
        <v>255</v>
      </c>
      <c r="D212" s="996">
        <v>191907</v>
      </c>
      <c r="E212" s="456">
        <v>5000</v>
      </c>
      <c r="F212" s="456">
        <v>5000</v>
      </c>
      <c r="G212" s="429">
        <f t="shared" si="21"/>
        <v>7427</v>
      </c>
      <c r="H212" s="441">
        <f t="shared" si="17"/>
        <v>148.54</v>
      </c>
      <c r="I212" s="120"/>
      <c r="J212" s="120"/>
      <c r="K212" s="429">
        <v>7427</v>
      </c>
      <c r="L212" s="120"/>
      <c r="M212" s="120"/>
      <c r="N212" s="120"/>
      <c r="O212" s="120"/>
      <c r="P212" s="120"/>
      <c r="Q212" s="120"/>
      <c r="R212" s="120"/>
    </row>
    <row r="213" spans="1:18" s="408" customFormat="1" ht="16.5" customHeight="1" x14ac:dyDescent="0.25">
      <c r="A213" s="415"/>
      <c r="B213" s="415"/>
      <c r="C213" s="997" t="s">
        <v>256</v>
      </c>
      <c r="D213" s="996">
        <v>191907</v>
      </c>
      <c r="E213" s="456">
        <v>1068747</v>
      </c>
      <c r="F213" s="456">
        <v>1093747</v>
      </c>
      <c r="G213" s="429">
        <f t="shared" si="21"/>
        <v>1101262</v>
      </c>
      <c r="H213" s="441">
        <f t="shared" si="17"/>
        <v>100.68708759886884</v>
      </c>
      <c r="I213" s="120"/>
      <c r="J213" s="120"/>
      <c r="K213" s="429">
        <v>1101262</v>
      </c>
      <c r="L213" s="120"/>
      <c r="M213" s="120"/>
      <c r="N213" s="120"/>
      <c r="O213" s="120"/>
      <c r="P213" s="120"/>
      <c r="Q213" s="120"/>
      <c r="R213" s="120"/>
    </row>
    <row r="214" spans="1:18" s="408" customFormat="1" ht="16.5" customHeight="1" x14ac:dyDescent="0.25">
      <c r="A214" s="415"/>
      <c r="B214" s="415"/>
      <c r="C214" s="997" t="s">
        <v>257</v>
      </c>
      <c r="D214" s="996">
        <v>191907</v>
      </c>
      <c r="E214" s="456">
        <v>23000</v>
      </c>
      <c r="F214" s="456">
        <v>23000</v>
      </c>
      <c r="G214" s="429">
        <f t="shared" si="21"/>
        <v>24791</v>
      </c>
      <c r="H214" s="441">
        <f t="shared" si="17"/>
        <v>107.78695652173913</v>
      </c>
      <c r="I214" s="120"/>
      <c r="J214" s="120"/>
      <c r="K214" s="429">
        <v>24791</v>
      </c>
      <c r="L214" s="120"/>
      <c r="M214" s="120"/>
      <c r="N214" s="120"/>
      <c r="O214" s="120"/>
      <c r="P214" s="120"/>
      <c r="Q214" s="120"/>
      <c r="R214" s="120"/>
    </row>
    <row r="215" spans="1:18" s="408" customFormat="1" ht="16.5" customHeight="1" x14ac:dyDescent="0.25">
      <c r="A215" s="415"/>
      <c r="B215" s="415"/>
      <c r="C215" s="997" t="s">
        <v>254</v>
      </c>
      <c r="D215" s="996">
        <v>191907</v>
      </c>
      <c r="E215" s="456"/>
      <c r="F215" s="456">
        <v>16000</v>
      </c>
      <c r="G215" s="429">
        <f t="shared" si="21"/>
        <v>17056</v>
      </c>
      <c r="H215" s="441">
        <f t="shared" si="17"/>
        <v>106.60000000000001</v>
      </c>
      <c r="I215" s="120"/>
      <c r="J215" s="120"/>
      <c r="K215" s="429">
        <v>17056</v>
      </c>
      <c r="L215" s="120"/>
      <c r="M215" s="120"/>
      <c r="N215" s="120"/>
      <c r="O215" s="120"/>
      <c r="P215" s="120"/>
      <c r="Q215" s="120"/>
      <c r="R215" s="120"/>
    </row>
    <row r="216" spans="1:18" s="408" customFormat="1" ht="16.5" customHeight="1" x14ac:dyDescent="0.25">
      <c r="A216" s="432"/>
      <c r="B216" s="432"/>
      <c r="C216" s="399" t="s">
        <v>1065</v>
      </c>
      <c r="D216" s="472">
        <v>191907</v>
      </c>
      <c r="E216" s="459"/>
      <c r="F216" s="459"/>
      <c r="G216" s="429">
        <f t="shared" si="21"/>
        <v>44203</v>
      </c>
      <c r="H216" s="446"/>
      <c r="I216" s="486"/>
      <c r="J216" s="486"/>
      <c r="K216" s="444">
        <v>44203</v>
      </c>
      <c r="L216" s="486"/>
      <c r="M216" s="486"/>
      <c r="N216" s="486"/>
      <c r="O216" s="486"/>
      <c r="P216" s="486"/>
      <c r="Q216" s="486"/>
      <c r="R216" s="486"/>
    </row>
    <row r="217" spans="1:18" s="408" customFormat="1" ht="16.5" customHeight="1" x14ac:dyDescent="0.25">
      <c r="A217" s="990"/>
      <c r="B217" s="990"/>
      <c r="C217" s="493" t="s">
        <v>1058</v>
      </c>
      <c r="D217" s="494">
        <v>191907</v>
      </c>
      <c r="E217" s="991"/>
      <c r="F217" s="991"/>
      <c r="G217" s="429">
        <f t="shared" si="21"/>
        <v>63</v>
      </c>
      <c r="H217" s="993"/>
      <c r="I217" s="998"/>
      <c r="J217" s="998"/>
      <c r="K217" s="992">
        <v>63</v>
      </c>
      <c r="L217" s="998"/>
      <c r="M217" s="998"/>
      <c r="N217" s="998"/>
      <c r="O217" s="998"/>
      <c r="P217" s="998"/>
      <c r="Q217" s="998"/>
      <c r="R217" s="998"/>
    </row>
    <row r="218" spans="1:18" s="408" customFormat="1" ht="13.2" customHeight="1" x14ac:dyDescent="0.25">
      <c r="A218" s="415"/>
      <c r="B218" s="415"/>
      <c r="C218" s="111" t="s">
        <v>259</v>
      </c>
      <c r="D218" s="38"/>
      <c r="E218" s="32"/>
      <c r="F218" s="32"/>
      <c r="G218" s="429"/>
      <c r="H218" s="441"/>
      <c r="I218" s="120"/>
      <c r="J218" s="103"/>
      <c r="K218" s="103"/>
      <c r="L218" s="103"/>
      <c r="M218" s="103"/>
      <c r="N218" s="103"/>
      <c r="O218" s="103"/>
      <c r="P218" s="103"/>
      <c r="Q218" s="103"/>
      <c r="R218" s="103"/>
    </row>
    <row r="219" spans="1:18" s="408" customFormat="1" ht="24.9" customHeight="1" x14ac:dyDescent="0.25">
      <c r="A219" s="415"/>
      <c r="B219" s="415"/>
      <c r="C219" s="116" t="s">
        <v>260</v>
      </c>
      <c r="D219" s="38">
        <v>191158</v>
      </c>
      <c r="E219" s="32">
        <v>27000</v>
      </c>
      <c r="F219" s="32">
        <v>27000</v>
      </c>
      <c r="G219" s="429">
        <f t="shared" si="21"/>
        <v>27000</v>
      </c>
      <c r="H219" s="441">
        <f t="shared" si="17"/>
        <v>100</v>
      </c>
      <c r="I219" s="120">
        <v>27000</v>
      </c>
      <c r="J219" s="120"/>
      <c r="K219" s="120"/>
      <c r="L219" s="120"/>
      <c r="M219" s="120"/>
      <c r="N219" s="120"/>
      <c r="O219" s="120"/>
      <c r="P219" s="120"/>
      <c r="Q219" s="120"/>
      <c r="R219" s="120"/>
    </row>
    <row r="220" spans="1:18" s="408" customFormat="1" ht="15.6" customHeight="1" x14ac:dyDescent="0.25">
      <c r="A220" s="432"/>
      <c r="B220" s="432"/>
      <c r="C220" s="396" t="s">
        <v>258</v>
      </c>
      <c r="D220" s="386"/>
      <c r="E220" s="372"/>
      <c r="F220" s="372"/>
      <c r="G220" s="429"/>
      <c r="H220" s="446"/>
      <c r="I220" s="486"/>
      <c r="J220" s="486"/>
      <c r="K220" s="486"/>
      <c r="L220" s="486"/>
      <c r="M220" s="486"/>
      <c r="N220" s="486"/>
      <c r="O220" s="486"/>
      <c r="P220" s="486"/>
      <c r="Q220" s="486"/>
      <c r="R220" s="486"/>
    </row>
    <row r="221" spans="1:18" s="408" customFormat="1" ht="24.9" customHeight="1" x14ac:dyDescent="0.25">
      <c r="A221" s="432"/>
      <c r="B221" s="432"/>
      <c r="C221" s="400" t="s">
        <v>1061</v>
      </c>
      <c r="D221" s="401">
        <v>191605</v>
      </c>
      <c r="E221" s="372"/>
      <c r="F221" s="372"/>
      <c r="G221" s="429">
        <f t="shared" si="21"/>
        <v>1669</v>
      </c>
      <c r="H221" s="446"/>
      <c r="I221" s="486">
        <v>1669</v>
      </c>
      <c r="J221" s="486"/>
      <c r="K221" s="486"/>
      <c r="L221" s="486"/>
      <c r="M221" s="486"/>
      <c r="N221" s="486"/>
      <c r="O221" s="486"/>
      <c r="P221" s="486"/>
      <c r="Q221" s="486"/>
      <c r="R221" s="486"/>
    </row>
    <row r="222" spans="1:18" s="408" customFormat="1" ht="18" customHeight="1" x14ac:dyDescent="0.25">
      <c r="A222" s="415"/>
      <c r="B222" s="415"/>
      <c r="C222" s="116" t="s">
        <v>261</v>
      </c>
      <c r="D222" s="38"/>
      <c r="E222" s="32"/>
      <c r="F222" s="32"/>
      <c r="G222" s="429"/>
      <c r="H222" s="441"/>
      <c r="I222" s="120"/>
      <c r="J222" s="103"/>
      <c r="K222" s="103"/>
      <c r="L222" s="103"/>
      <c r="M222" s="103"/>
      <c r="N222" s="103"/>
      <c r="O222" s="103"/>
      <c r="P222" s="103"/>
      <c r="Q222" s="103"/>
      <c r="R222" s="103"/>
    </row>
    <row r="223" spans="1:18" s="408" customFormat="1" ht="24.9" customHeight="1" x14ac:dyDescent="0.25">
      <c r="A223" s="415"/>
      <c r="B223" s="415"/>
      <c r="C223" s="425" t="s">
        <v>262</v>
      </c>
      <c r="D223" s="426">
        <v>191906</v>
      </c>
      <c r="E223" s="427">
        <v>16350</v>
      </c>
      <c r="F223" s="427">
        <v>16350</v>
      </c>
      <c r="G223" s="429">
        <f t="shared" si="21"/>
        <v>0</v>
      </c>
      <c r="H223" s="441">
        <f t="shared" si="17"/>
        <v>0</v>
      </c>
      <c r="I223" s="120"/>
      <c r="J223" s="120"/>
      <c r="K223" s="120"/>
      <c r="L223" s="120"/>
      <c r="M223" s="120"/>
      <c r="N223" s="120"/>
      <c r="O223" s="120"/>
      <c r="P223" s="120"/>
      <c r="Q223" s="120"/>
      <c r="R223" s="120"/>
    </row>
    <row r="224" spans="1:18" s="408" customFormat="1" ht="16.5" customHeight="1" x14ac:dyDescent="0.25">
      <c r="A224" s="415"/>
      <c r="B224" s="415"/>
      <c r="C224" s="249" t="s">
        <v>181</v>
      </c>
      <c r="D224" s="495"/>
      <c r="E224" s="484"/>
      <c r="F224" s="484"/>
      <c r="G224" s="429"/>
      <c r="H224" s="441"/>
      <c r="I224" s="120"/>
      <c r="J224" s="485"/>
      <c r="K224" s="485"/>
      <c r="L224" s="485"/>
      <c r="M224" s="485"/>
      <c r="N224" s="485"/>
      <c r="O224" s="485"/>
      <c r="P224" s="485"/>
      <c r="Q224" s="485"/>
      <c r="R224" s="485"/>
    </row>
    <row r="225" spans="1:18" s="408" customFormat="1" ht="16.5" customHeight="1" x14ac:dyDescent="0.25">
      <c r="A225" s="432"/>
      <c r="B225" s="432"/>
      <c r="C225" s="396" t="s">
        <v>1080</v>
      </c>
      <c r="D225" s="397">
        <v>191193</v>
      </c>
      <c r="E225" s="461"/>
      <c r="F225" s="461">
        <v>33400</v>
      </c>
      <c r="G225" s="429">
        <f t="shared" si="21"/>
        <v>33400</v>
      </c>
      <c r="H225" s="441">
        <f t="shared" si="17"/>
        <v>100</v>
      </c>
      <c r="I225" s="486"/>
      <c r="J225" s="487"/>
      <c r="K225" s="487"/>
      <c r="L225" s="487"/>
      <c r="M225" s="487"/>
      <c r="N225" s="487">
        <v>33400</v>
      </c>
      <c r="O225" s="487"/>
      <c r="P225" s="487"/>
      <c r="Q225" s="487"/>
      <c r="R225" s="487"/>
    </row>
    <row r="226" spans="1:18" s="408" customFormat="1" ht="16.5" customHeight="1" x14ac:dyDescent="0.25">
      <c r="A226" s="990"/>
      <c r="B226" s="990"/>
      <c r="C226" s="249" t="s">
        <v>853</v>
      </c>
      <c r="D226" s="337">
        <v>191104</v>
      </c>
      <c r="E226" s="1000"/>
      <c r="F226" s="1000"/>
      <c r="G226" s="429">
        <f t="shared" si="21"/>
        <v>199</v>
      </c>
      <c r="H226" s="441"/>
      <c r="I226" s="998"/>
      <c r="J226" s="1001"/>
      <c r="K226" s="1001"/>
      <c r="L226" s="1001">
        <v>199</v>
      </c>
      <c r="M226" s="1001"/>
      <c r="N226" s="1001"/>
      <c r="O226" s="1001"/>
      <c r="P226" s="1001"/>
      <c r="Q226" s="1001"/>
      <c r="R226" s="1001"/>
    </row>
    <row r="227" spans="1:18" s="408" customFormat="1" ht="25.2" customHeight="1" x14ac:dyDescent="0.25">
      <c r="A227" s="990"/>
      <c r="B227" s="990"/>
      <c r="C227" s="396" t="s">
        <v>2018</v>
      </c>
      <c r="D227" s="397">
        <v>196901</v>
      </c>
      <c r="E227" s="1000"/>
      <c r="F227" s="1000"/>
      <c r="G227" s="429">
        <f t="shared" si="21"/>
        <v>2934</v>
      </c>
      <c r="H227" s="441"/>
      <c r="I227" s="998"/>
      <c r="J227" s="1001"/>
      <c r="K227" s="1001"/>
      <c r="L227" s="1001">
        <v>4</v>
      </c>
      <c r="M227" s="1001"/>
      <c r="N227" s="1001"/>
      <c r="O227" s="1001">
        <v>2930</v>
      </c>
      <c r="P227" s="1001"/>
      <c r="Q227" s="1001"/>
      <c r="R227" s="1001"/>
    </row>
    <row r="228" spans="1:18" s="408" customFormat="1" ht="16.5" customHeight="1" x14ac:dyDescent="0.25">
      <c r="A228" s="990"/>
      <c r="B228" s="990"/>
      <c r="C228" s="1291" t="s">
        <v>179</v>
      </c>
      <c r="D228" s="1003"/>
      <c r="E228" s="1000"/>
      <c r="F228" s="1000"/>
      <c r="G228" s="429"/>
      <c r="H228" s="441"/>
      <c r="I228" s="998"/>
      <c r="J228" s="1001"/>
      <c r="K228" s="1001"/>
      <c r="L228" s="1001"/>
      <c r="M228" s="1001"/>
      <c r="N228" s="1001"/>
      <c r="O228" s="1001"/>
      <c r="P228" s="1001"/>
      <c r="Q228" s="1001"/>
      <c r="R228" s="1001"/>
    </row>
    <row r="229" spans="1:18" s="408" customFormat="1" ht="15.6" customHeight="1" x14ac:dyDescent="0.25">
      <c r="A229" s="432"/>
      <c r="B229" s="432"/>
      <c r="C229" s="1291" t="s">
        <v>2019</v>
      </c>
      <c r="D229" s="1003">
        <v>191111</v>
      </c>
      <c r="E229" s="461"/>
      <c r="F229" s="461">
        <v>150</v>
      </c>
      <c r="G229" s="429">
        <f t="shared" si="21"/>
        <v>150</v>
      </c>
      <c r="H229" s="441">
        <f t="shared" si="17"/>
        <v>100</v>
      </c>
      <c r="I229" s="486"/>
      <c r="J229" s="487"/>
      <c r="K229" s="487"/>
      <c r="L229" s="487"/>
      <c r="M229" s="487"/>
      <c r="N229" s="487">
        <v>150</v>
      </c>
      <c r="O229" s="487"/>
      <c r="P229" s="487"/>
      <c r="Q229" s="487"/>
      <c r="R229" s="487"/>
    </row>
    <row r="230" spans="1:18" s="408" customFormat="1" ht="16.5" customHeight="1" x14ac:dyDescent="0.25">
      <c r="A230" s="496"/>
      <c r="B230" s="436"/>
      <c r="C230" s="462" t="s">
        <v>263</v>
      </c>
      <c r="D230" s="436"/>
      <c r="E230" s="437">
        <f>SUM(E194:E224)</f>
        <v>22451153</v>
      </c>
      <c r="F230" s="437">
        <f>SUM(F194:F229)</f>
        <v>25014482</v>
      </c>
      <c r="G230" s="437">
        <f>SUM(G195:G229)</f>
        <v>14076248</v>
      </c>
      <c r="H230" s="335">
        <f t="shared" si="17"/>
        <v>56.272394527298232</v>
      </c>
      <c r="I230" s="463">
        <f t="shared" ref="I230:R230" si="22">SUM(I195:I229)</f>
        <v>4477641</v>
      </c>
      <c r="J230" s="463">
        <f t="shared" si="22"/>
        <v>657918</v>
      </c>
      <c r="K230" s="463">
        <f t="shared" si="22"/>
        <v>5465834</v>
      </c>
      <c r="L230" s="463">
        <f t="shared" si="22"/>
        <v>151631</v>
      </c>
      <c r="M230" s="463">
        <f t="shared" si="22"/>
        <v>0</v>
      </c>
      <c r="N230" s="463">
        <f t="shared" si="22"/>
        <v>33550</v>
      </c>
      <c r="O230" s="463">
        <f t="shared" si="22"/>
        <v>2930</v>
      </c>
      <c r="P230" s="463">
        <f t="shared" si="22"/>
        <v>0</v>
      </c>
      <c r="Q230" s="463">
        <f t="shared" si="22"/>
        <v>3082628</v>
      </c>
      <c r="R230" s="463">
        <f t="shared" si="22"/>
        <v>204116</v>
      </c>
    </row>
    <row r="231" spans="1:18" s="408" customFormat="1" ht="25.95" customHeight="1" x14ac:dyDescent="0.25">
      <c r="A231" s="415">
        <v>1</v>
      </c>
      <c r="B231" s="415">
        <v>20</v>
      </c>
      <c r="C231" s="497" t="s">
        <v>164</v>
      </c>
      <c r="D231" s="38"/>
      <c r="E231" s="32"/>
      <c r="F231" s="440"/>
      <c r="G231" s="429"/>
      <c r="H231" s="441"/>
      <c r="I231" s="123"/>
      <c r="J231" s="440"/>
      <c r="K231" s="440"/>
      <c r="L231" s="440"/>
      <c r="M231" s="440"/>
      <c r="N231" s="440"/>
      <c r="O231" s="440"/>
      <c r="P231" s="440"/>
      <c r="Q231" s="440"/>
      <c r="R231" s="440"/>
    </row>
    <row r="232" spans="1:18" s="408" customFormat="1" ht="18.75" customHeight="1" x14ac:dyDescent="0.25">
      <c r="A232" s="432"/>
      <c r="B232" s="432"/>
      <c r="C232" s="387" t="s">
        <v>1059</v>
      </c>
      <c r="D232" s="398">
        <v>201901</v>
      </c>
      <c r="E232" s="372"/>
      <c r="F232" s="445"/>
      <c r="G232" s="444">
        <v>56</v>
      </c>
      <c r="H232" s="446"/>
      <c r="I232" s="498"/>
      <c r="J232" s="445"/>
      <c r="K232" s="451">
        <v>56</v>
      </c>
      <c r="L232" s="445"/>
      <c r="M232" s="445"/>
      <c r="N232" s="445"/>
      <c r="O232" s="445"/>
      <c r="P232" s="445"/>
      <c r="Q232" s="445"/>
      <c r="R232" s="445"/>
    </row>
    <row r="233" spans="1:18" s="408" customFormat="1" ht="15" customHeight="1" x14ac:dyDescent="0.25">
      <c r="A233" s="496"/>
      <c r="B233" s="496"/>
      <c r="C233" s="105" t="s">
        <v>264</v>
      </c>
      <c r="D233" s="499">
        <v>201901</v>
      </c>
      <c r="E233" s="500"/>
      <c r="F233" s="452"/>
      <c r="G233" s="850">
        <f>SUM(G232)</f>
        <v>56</v>
      </c>
      <c r="H233" s="453"/>
      <c r="I233" s="501"/>
      <c r="J233" s="452"/>
      <c r="K233" s="452">
        <f>SUM(K232)</f>
        <v>56</v>
      </c>
      <c r="L233" s="452"/>
      <c r="M233" s="452"/>
      <c r="N233" s="452"/>
      <c r="O233" s="452"/>
      <c r="P233" s="452"/>
      <c r="Q233" s="452"/>
      <c r="R233" s="452"/>
    </row>
    <row r="234" spans="1:18" s="408" customFormat="1" ht="11.1" customHeight="1" x14ac:dyDescent="0.25">
      <c r="A234" s="415">
        <v>1</v>
      </c>
      <c r="B234" s="415">
        <v>22</v>
      </c>
      <c r="C234" s="416" t="s">
        <v>158</v>
      </c>
      <c r="D234" s="417"/>
      <c r="E234" s="418"/>
      <c r="F234" s="440"/>
      <c r="G234" s="429"/>
      <c r="H234" s="441"/>
      <c r="I234" s="440"/>
      <c r="J234" s="440"/>
      <c r="K234" s="440"/>
      <c r="L234" s="440"/>
      <c r="M234" s="440"/>
      <c r="N234" s="440"/>
      <c r="O234" s="440"/>
      <c r="P234" s="440"/>
      <c r="Q234" s="440"/>
      <c r="R234" s="440"/>
    </row>
    <row r="235" spans="1:18" s="408" customFormat="1" ht="16.5" customHeight="1" x14ac:dyDescent="0.25">
      <c r="A235" s="415"/>
      <c r="B235" s="417"/>
      <c r="C235" s="997" t="s">
        <v>164</v>
      </c>
      <c r="D235" s="1006"/>
      <c r="E235" s="502"/>
      <c r="F235" s="431"/>
      <c r="G235" s="429"/>
      <c r="H235" s="441"/>
      <c r="I235" s="103"/>
      <c r="J235" s="103"/>
      <c r="K235" s="103"/>
      <c r="L235" s="103"/>
      <c r="M235" s="103"/>
      <c r="N235" s="103"/>
      <c r="O235" s="103"/>
      <c r="P235" s="103"/>
      <c r="Q235" s="103"/>
      <c r="R235" s="103"/>
    </row>
    <row r="236" spans="1:18" s="408" customFormat="1" ht="24.6" customHeight="1" x14ac:dyDescent="0.25">
      <c r="A236" s="415"/>
      <c r="B236" s="417"/>
      <c r="C236" s="1004" t="s">
        <v>2020</v>
      </c>
      <c r="D236" s="1002">
        <v>222919</v>
      </c>
      <c r="E236" s="502"/>
      <c r="F236" s="431">
        <v>546</v>
      </c>
      <c r="G236" s="429">
        <f>SUM(I236:R236)</f>
        <v>546</v>
      </c>
      <c r="H236" s="441">
        <f t="shared" ref="H236:H238" si="23">G236/F236*100</f>
        <v>100</v>
      </c>
      <c r="I236" s="103"/>
      <c r="J236" s="103"/>
      <c r="K236" s="103"/>
      <c r="L236" s="103"/>
      <c r="M236" s="103"/>
      <c r="N236" s="103"/>
      <c r="O236" s="103">
        <v>546</v>
      </c>
      <c r="P236" s="103"/>
      <c r="Q236" s="103"/>
      <c r="R236" s="103"/>
    </row>
    <row r="237" spans="1:18" s="408" customFormat="1" ht="16.5" customHeight="1" x14ac:dyDescent="0.25">
      <c r="A237" s="415"/>
      <c r="B237" s="417"/>
      <c r="C237" s="1291" t="s">
        <v>721</v>
      </c>
      <c r="D237" s="1002">
        <v>221939</v>
      </c>
      <c r="E237" s="502"/>
      <c r="F237" s="431">
        <v>40</v>
      </c>
      <c r="G237" s="429">
        <f t="shared" ref="G237:G243" si="24">SUM(I237:R237)</f>
        <v>40</v>
      </c>
      <c r="H237" s="441">
        <f t="shared" si="23"/>
        <v>100</v>
      </c>
      <c r="I237" s="103">
        <v>40</v>
      </c>
      <c r="J237" s="103"/>
      <c r="K237" s="103"/>
      <c r="L237" s="103"/>
      <c r="M237" s="103"/>
      <c r="N237" s="103"/>
      <c r="O237" s="103"/>
      <c r="P237" s="103"/>
      <c r="Q237" s="103"/>
      <c r="R237" s="103"/>
    </row>
    <row r="238" spans="1:18" s="408" customFormat="1" ht="16.5" customHeight="1" x14ac:dyDescent="0.25">
      <c r="A238" s="432"/>
      <c r="B238" s="443"/>
      <c r="C238" s="1292" t="s">
        <v>718</v>
      </c>
      <c r="D238" s="1002">
        <v>221916</v>
      </c>
      <c r="E238" s="503"/>
      <c r="F238" s="434">
        <v>13564</v>
      </c>
      <c r="G238" s="429">
        <f t="shared" si="24"/>
        <v>13564</v>
      </c>
      <c r="H238" s="441">
        <f t="shared" si="23"/>
        <v>100</v>
      </c>
      <c r="I238" s="451"/>
      <c r="J238" s="451"/>
      <c r="K238" s="451"/>
      <c r="L238" s="451"/>
      <c r="M238" s="451"/>
      <c r="N238" s="451">
        <v>13564</v>
      </c>
      <c r="O238" s="451"/>
      <c r="P238" s="451"/>
      <c r="Q238" s="451"/>
      <c r="R238" s="451"/>
    </row>
    <row r="239" spans="1:18" s="408" customFormat="1" ht="27" customHeight="1" x14ac:dyDescent="0.25">
      <c r="A239" s="415"/>
      <c r="B239" s="417"/>
      <c r="C239" s="1005" t="s">
        <v>229</v>
      </c>
      <c r="D239" s="1006"/>
      <c r="E239" s="502"/>
      <c r="F239" s="431"/>
      <c r="G239" s="429">
        <f t="shared" si="24"/>
        <v>0</v>
      </c>
      <c r="H239" s="441"/>
      <c r="I239" s="103"/>
      <c r="J239" s="103"/>
      <c r="K239" s="103"/>
      <c r="L239" s="103"/>
      <c r="M239" s="103"/>
      <c r="N239" s="103"/>
      <c r="O239" s="103"/>
      <c r="P239" s="103"/>
      <c r="Q239" s="103"/>
      <c r="R239" s="103"/>
    </row>
    <row r="240" spans="1:18" s="408" customFormat="1" ht="15" customHeight="1" x14ac:dyDescent="0.25">
      <c r="A240" s="415"/>
      <c r="B240" s="417"/>
      <c r="C240" s="1292" t="s">
        <v>2021</v>
      </c>
      <c r="D240" s="1002">
        <v>221964</v>
      </c>
      <c r="E240" s="502"/>
      <c r="F240" s="431">
        <v>83453</v>
      </c>
      <c r="G240" s="429">
        <f t="shared" si="24"/>
        <v>83453</v>
      </c>
      <c r="H240" s="441">
        <f t="shared" ref="H240:H241" si="25">G240/F240*100</f>
        <v>100</v>
      </c>
      <c r="I240" s="103"/>
      <c r="J240" s="103"/>
      <c r="K240" s="103"/>
      <c r="L240" s="103">
        <v>953</v>
      </c>
      <c r="M240" s="103"/>
      <c r="N240" s="103"/>
      <c r="O240" s="103">
        <v>82500</v>
      </c>
      <c r="P240" s="103"/>
      <c r="Q240" s="103"/>
      <c r="R240" s="103"/>
    </row>
    <row r="241" spans="1:22" s="408" customFormat="1" ht="16.2" customHeight="1" x14ac:dyDescent="0.25">
      <c r="A241" s="415"/>
      <c r="B241" s="417"/>
      <c r="C241" s="1007" t="s">
        <v>2022</v>
      </c>
      <c r="D241" s="1002" t="s">
        <v>785</v>
      </c>
      <c r="E241" s="502"/>
      <c r="F241" s="431">
        <v>158</v>
      </c>
      <c r="G241" s="429">
        <f t="shared" si="24"/>
        <v>172</v>
      </c>
      <c r="H241" s="441">
        <f t="shared" si="25"/>
        <v>108.86075949367088</v>
      </c>
      <c r="I241" s="103">
        <v>150</v>
      </c>
      <c r="J241" s="103"/>
      <c r="K241" s="103"/>
      <c r="L241" s="103">
        <v>22</v>
      </c>
      <c r="M241" s="103"/>
      <c r="N241" s="103"/>
      <c r="O241" s="103"/>
      <c r="P241" s="103"/>
      <c r="Q241" s="103"/>
      <c r="R241" s="103"/>
    </row>
    <row r="242" spans="1:22" s="408" customFormat="1" ht="16.5" customHeight="1" x14ac:dyDescent="0.25">
      <c r="A242" s="415"/>
      <c r="B242" s="417"/>
      <c r="C242" s="348" t="s">
        <v>2274</v>
      </c>
      <c r="D242" s="337">
        <v>222911</v>
      </c>
      <c r="E242" s="502"/>
      <c r="F242" s="431"/>
      <c r="G242" s="429">
        <f t="shared" si="24"/>
        <v>24</v>
      </c>
      <c r="H242" s="441"/>
      <c r="I242" s="103"/>
      <c r="J242" s="103"/>
      <c r="K242" s="103"/>
      <c r="L242" s="103"/>
      <c r="M242" s="103">
        <v>24</v>
      </c>
      <c r="N242" s="103"/>
      <c r="O242" s="103"/>
      <c r="P242" s="103"/>
      <c r="Q242" s="103"/>
      <c r="R242" s="103"/>
    </row>
    <row r="243" spans="1:22" s="408" customFormat="1" ht="24" customHeight="1" x14ac:dyDescent="0.25">
      <c r="A243" s="432"/>
      <c r="B243" s="443"/>
      <c r="C243" s="387" t="s">
        <v>2272</v>
      </c>
      <c r="D243" s="538">
        <v>221965</v>
      </c>
      <c r="E243" s="503"/>
      <c r="F243" s="434"/>
      <c r="G243" s="429">
        <f t="shared" si="24"/>
        <v>2000</v>
      </c>
      <c r="H243" s="441"/>
      <c r="I243" s="451">
        <v>2000</v>
      </c>
      <c r="J243" s="451"/>
      <c r="K243" s="451"/>
      <c r="L243" s="451"/>
      <c r="M243" s="451"/>
      <c r="N243" s="451"/>
      <c r="O243" s="451"/>
      <c r="P243" s="451"/>
      <c r="Q243" s="451"/>
      <c r="R243" s="451"/>
    </row>
    <row r="244" spans="1:22" s="408" customFormat="1" ht="15.75" customHeight="1" x14ac:dyDescent="0.25">
      <c r="A244" s="496"/>
      <c r="B244" s="436"/>
      <c r="C244" s="462" t="s">
        <v>268</v>
      </c>
      <c r="D244" s="436"/>
      <c r="E244" s="437">
        <f>SUM(E235:E242)</f>
        <v>0</v>
      </c>
      <c r="F244" s="439">
        <f>SUM(F235:F243)</f>
        <v>97761</v>
      </c>
      <c r="G244" s="439">
        <f>SUM(G235:G243)</f>
        <v>99799</v>
      </c>
      <c r="H244" s="335">
        <f t="shared" ref="H244:H247" si="26">G244/F244*100</f>
        <v>102.08467589324985</v>
      </c>
      <c r="I244" s="452">
        <f t="shared" ref="I244:R244" si="27">SUM(I235:I243)</f>
        <v>2190</v>
      </c>
      <c r="J244" s="452">
        <f t="shared" si="27"/>
        <v>0</v>
      </c>
      <c r="K244" s="452">
        <f t="shared" si="27"/>
        <v>0</v>
      </c>
      <c r="L244" s="452">
        <f t="shared" si="27"/>
        <v>975</v>
      </c>
      <c r="M244" s="452">
        <f t="shared" si="27"/>
        <v>24</v>
      </c>
      <c r="N244" s="452">
        <f t="shared" si="27"/>
        <v>13564</v>
      </c>
      <c r="O244" s="452">
        <f t="shared" si="27"/>
        <v>83046</v>
      </c>
      <c r="P244" s="452">
        <f t="shared" si="27"/>
        <v>0</v>
      </c>
      <c r="Q244" s="452">
        <f t="shared" si="27"/>
        <v>0</v>
      </c>
      <c r="R244" s="452">
        <f t="shared" si="27"/>
        <v>0</v>
      </c>
    </row>
    <row r="245" spans="1:22" s="408" customFormat="1" ht="24.9" customHeight="1" x14ac:dyDescent="0.25">
      <c r="A245" s="436"/>
      <c r="B245" s="436"/>
      <c r="C245" s="377" t="s">
        <v>269</v>
      </c>
      <c r="D245" s="99"/>
      <c r="E245" s="437">
        <f>SUM(E15+E52+E57+E89+E147+E183+E192+E230+E233+E244)</f>
        <v>60237522</v>
      </c>
      <c r="F245" s="439">
        <f>SUM(F15+F52+F57+F89+F147+F183+F192+F230+F233+F244)</f>
        <v>72932782</v>
      </c>
      <c r="G245" s="439">
        <f>SUM(G15+G52+G57+G89+G147+G183+G192+G230+G233+G244)</f>
        <v>47948909</v>
      </c>
      <c r="H245" s="335">
        <f t="shared" si="26"/>
        <v>65.743973677022211</v>
      </c>
      <c r="I245" s="452">
        <f t="shared" ref="I245:R245" si="28">SUM(I15+I52+I57+I89+I147+I183+I192+I230+I233+I244)</f>
        <v>6085317</v>
      </c>
      <c r="J245" s="439">
        <f t="shared" si="28"/>
        <v>10036835</v>
      </c>
      <c r="K245" s="439">
        <f t="shared" si="28"/>
        <v>5471425</v>
      </c>
      <c r="L245" s="439">
        <f t="shared" si="28"/>
        <v>4276989</v>
      </c>
      <c r="M245" s="439">
        <f t="shared" si="28"/>
        <v>1181193</v>
      </c>
      <c r="N245" s="439">
        <f t="shared" si="28"/>
        <v>125381</v>
      </c>
      <c r="O245" s="439">
        <f t="shared" si="28"/>
        <v>229962</v>
      </c>
      <c r="P245" s="439">
        <f t="shared" si="28"/>
        <v>34841</v>
      </c>
      <c r="Q245" s="439">
        <f t="shared" si="28"/>
        <v>10612000</v>
      </c>
      <c r="R245" s="439">
        <f t="shared" si="28"/>
        <v>9894966</v>
      </c>
    </row>
    <row r="246" spans="1:22" s="408" customFormat="1" ht="15.9" customHeight="1" x14ac:dyDescent="0.25">
      <c r="A246" s="415">
        <v>2</v>
      </c>
      <c r="B246" s="415"/>
      <c r="C246" s="504" t="s">
        <v>160</v>
      </c>
      <c r="D246" s="421"/>
      <c r="E246" s="1293">
        <v>2789255</v>
      </c>
      <c r="F246" s="1294">
        <v>3242213</v>
      </c>
      <c r="G246" s="429">
        <f>SUM(I246:R246)</f>
        <v>3166233</v>
      </c>
      <c r="H246" s="441">
        <f t="shared" si="26"/>
        <v>97.656538913390335</v>
      </c>
      <c r="I246" s="103">
        <f>'10'!G21</f>
        <v>1086063</v>
      </c>
      <c r="J246" s="103">
        <f>'10'!H21</f>
        <v>35978</v>
      </c>
      <c r="K246" s="103">
        <f>'10'!I21</f>
        <v>0</v>
      </c>
      <c r="L246" s="103">
        <f>'10'!J21</f>
        <v>1212434</v>
      </c>
      <c r="M246" s="103">
        <f>'10'!K21</f>
        <v>2152</v>
      </c>
      <c r="N246" s="103">
        <f>'10'!L21</f>
        <v>6911</v>
      </c>
      <c r="O246" s="103">
        <f>'10'!M21</f>
        <v>250</v>
      </c>
      <c r="P246" s="103"/>
      <c r="Q246" s="103">
        <f>'10'!N21</f>
        <v>822445</v>
      </c>
      <c r="R246" s="103"/>
    </row>
    <row r="247" spans="1:22" s="408" customFormat="1" ht="15" customHeight="1" x14ac:dyDescent="0.25">
      <c r="A247" s="436"/>
      <c r="B247" s="436"/>
      <c r="C247" s="505" t="s">
        <v>161</v>
      </c>
      <c r="D247" s="436"/>
      <c r="E247" s="437">
        <f>SUM(E245:E246)</f>
        <v>63026777</v>
      </c>
      <c r="F247" s="437">
        <f>SUM(F245:F246)</f>
        <v>76174995</v>
      </c>
      <c r="G247" s="437">
        <f>SUM(G245:G246)</f>
        <v>51115142</v>
      </c>
      <c r="H247" s="335">
        <f t="shared" si="26"/>
        <v>67.10225842482825</v>
      </c>
      <c r="I247" s="463">
        <f t="shared" ref="I247:R247" si="29">SUM(I245:I246)</f>
        <v>7171380</v>
      </c>
      <c r="J247" s="437">
        <f t="shared" si="29"/>
        <v>10072813</v>
      </c>
      <c r="K247" s="437">
        <f t="shared" si="29"/>
        <v>5471425</v>
      </c>
      <c r="L247" s="437">
        <f t="shared" si="29"/>
        <v>5489423</v>
      </c>
      <c r="M247" s="437">
        <f t="shared" si="29"/>
        <v>1183345</v>
      </c>
      <c r="N247" s="437">
        <f t="shared" si="29"/>
        <v>132292</v>
      </c>
      <c r="O247" s="437">
        <f t="shared" si="29"/>
        <v>230212</v>
      </c>
      <c r="P247" s="437">
        <f t="shared" si="29"/>
        <v>34841</v>
      </c>
      <c r="Q247" s="437">
        <f t="shared" si="29"/>
        <v>11434445</v>
      </c>
      <c r="R247" s="437">
        <f t="shared" si="29"/>
        <v>9894966</v>
      </c>
    </row>
    <row r="248" spans="1:22" x14ac:dyDescent="0.25">
      <c r="I248" s="507"/>
      <c r="L248" s="406"/>
    </row>
    <row r="249" spans="1:22" s="509" customFormat="1" ht="10.199999999999999" x14ac:dyDescent="0.2">
      <c r="D249" s="510"/>
      <c r="E249" s="510"/>
      <c r="F249" s="510"/>
      <c r="G249" s="511"/>
      <c r="H249" s="512"/>
      <c r="I249" s="512"/>
      <c r="J249" s="846"/>
      <c r="K249" s="511"/>
      <c r="L249" s="512"/>
      <c r="M249" s="847"/>
      <c r="N249" s="512"/>
      <c r="O249" s="512"/>
      <c r="P249" s="512"/>
      <c r="Q249" s="512"/>
      <c r="R249" s="849"/>
    </row>
    <row r="250" spans="1:22" x14ac:dyDescent="0.25">
      <c r="C250" s="406"/>
      <c r="R250" s="848"/>
    </row>
    <row r="251" spans="1:22" x14ac:dyDescent="0.25">
      <c r="G251" s="508"/>
      <c r="I251" s="405"/>
      <c r="J251" s="405"/>
      <c r="K251" s="405"/>
      <c r="L251" s="405"/>
      <c r="M251" s="405"/>
      <c r="N251" s="405"/>
      <c r="O251" s="405"/>
      <c r="P251" s="405"/>
      <c r="Q251" s="405"/>
      <c r="R251" s="405"/>
    </row>
    <row r="252" spans="1:22" x14ac:dyDescent="0.25">
      <c r="I252" s="402"/>
      <c r="J252" s="404"/>
      <c r="K252" s="404"/>
      <c r="L252" s="404"/>
      <c r="M252" s="404"/>
      <c r="N252" s="404"/>
      <c r="O252" s="404"/>
      <c r="P252" s="404"/>
      <c r="Q252" s="404"/>
      <c r="R252" s="403"/>
    </row>
    <row r="253" spans="1:22" x14ac:dyDescent="0.25">
      <c r="G253" s="526"/>
      <c r="I253" s="524"/>
      <c r="J253" s="524"/>
      <c r="K253" s="524"/>
      <c r="L253" s="524"/>
      <c r="M253" s="524"/>
      <c r="N253" s="524"/>
      <c r="O253" s="524"/>
      <c r="P253" s="524"/>
      <c r="Q253" s="524"/>
      <c r="R253" s="524"/>
    </row>
    <row r="255" spans="1:22" x14ac:dyDescent="0.25">
      <c r="I255" s="525"/>
      <c r="J255" s="525"/>
      <c r="K255" s="525"/>
      <c r="L255" s="525"/>
      <c r="M255" s="525"/>
      <c r="N255" s="525"/>
      <c r="O255" s="525"/>
      <c r="P255" s="525"/>
      <c r="Q255" s="525"/>
      <c r="R255" s="525"/>
      <c r="V255" s="403"/>
    </row>
    <row r="257" spans="22:22" x14ac:dyDescent="0.25">
      <c r="V257" s="525"/>
    </row>
  </sheetData>
  <mergeCells count="8">
    <mergeCell ref="I1:O1"/>
    <mergeCell ref="P1:R1"/>
    <mergeCell ref="A1:A2"/>
    <mergeCell ref="B1:B2"/>
    <mergeCell ref="C1:C2"/>
    <mergeCell ref="D1:D2"/>
    <mergeCell ref="E1:F1"/>
    <mergeCell ref="G1:H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3" orientation="landscape" r:id="rId1"/>
  <headerFooter alignWithMargins="0">
    <oddHeader>&amp;C&amp;"Times New Roman,Félkövér dőlt" ZALAEGERSZEG MEGYEI JOGÚ VÁROS ÖNKORMÁNYZATA
BEVÉTELI ELŐIRÁNYZATAINAK TELJESÍTÉSE  2021.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Q18"/>
  <sheetViews>
    <sheetView zoomScale="118" zoomScaleNormal="118" workbookViewId="0">
      <pane ySplit="2" topLeftCell="A9" activePane="bottomLeft" state="frozen"/>
      <selection activeCell="A20" sqref="A20"/>
      <selection pane="bottomLeft" activeCell="F18" sqref="F18"/>
    </sheetView>
  </sheetViews>
  <sheetFormatPr defaultRowHeight="11.4" x14ac:dyDescent="0.2"/>
  <cols>
    <col min="1" max="1" width="4.33203125" style="5" customWidth="1"/>
    <col min="2" max="2" width="4" style="5" customWidth="1"/>
    <col min="3" max="3" width="19.44140625" style="5" customWidth="1"/>
    <col min="4" max="4" width="10.33203125" style="5" customWidth="1"/>
    <col min="5" max="5" width="10.6640625" style="5" customWidth="1"/>
    <col min="6" max="6" width="11.109375" style="5" customWidth="1"/>
    <col min="7" max="7" width="5.6640625" style="5" customWidth="1"/>
    <col min="8" max="8" width="9.77734375" style="5" customWidth="1"/>
    <col min="9" max="9" width="9.44140625" style="5" customWidth="1"/>
    <col min="10" max="10" width="9.6640625" style="5" customWidth="1"/>
    <col min="11" max="11" width="9.33203125" style="5"/>
    <col min="12" max="12" width="9.109375" style="5" customWidth="1"/>
    <col min="13" max="13" width="10.109375" style="5" customWidth="1"/>
    <col min="14" max="14" width="10.6640625" style="5" customWidth="1"/>
    <col min="15" max="15" width="8.6640625" style="5" customWidth="1"/>
    <col min="16" max="16" width="8.33203125" style="5" customWidth="1"/>
    <col min="17" max="17" width="10.6640625" style="5" customWidth="1"/>
    <col min="18" max="256" width="9.33203125" style="5"/>
    <col min="257" max="257" width="4.33203125" style="5" customWidth="1"/>
    <col min="258" max="258" width="4" style="5" customWidth="1"/>
    <col min="259" max="259" width="19.44140625" style="5" customWidth="1"/>
    <col min="260" max="260" width="10.33203125" style="5" customWidth="1"/>
    <col min="261" max="261" width="10.6640625" style="5" customWidth="1"/>
    <col min="262" max="262" width="12.6640625" style="5" customWidth="1"/>
    <col min="263" max="263" width="5.6640625" style="5" customWidth="1"/>
    <col min="264" max="264" width="9.77734375" style="5" customWidth="1"/>
    <col min="265" max="265" width="9.44140625" style="5" customWidth="1"/>
    <col min="266" max="266" width="9.6640625" style="5" customWidth="1"/>
    <col min="267" max="267" width="9.33203125" style="5"/>
    <col min="268" max="268" width="9.109375" style="5" customWidth="1"/>
    <col min="269" max="269" width="10.109375" style="5" customWidth="1"/>
    <col min="270" max="270" width="10.6640625" style="5" customWidth="1"/>
    <col min="271" max="271" width="8.6640625" style="5" customWidth="1"/>
    <col min="272" max="272" width="8.33203125" style="5" customWidth="1"/>
    <col min="273" max="273" width="9.6640625" style="5" customWidth="1"/>
    <col min="274" max="512" width="9.33203125" style="5"/>
    <col min="513" max="513" width="4.33203125" style="5" customWidth="1"/>
    <col min="514" max="514" width="4" style="5" customWidth="1"/>
    <col min="515" max="515" width="19.44140625" style="5" customWidth="1"/>
    <col min="516" max="516" width="10.33203125" style="5" customWidth="1"/>
    <col min="517" max="517" width="10.6640625" style="5" customWidth="1"/>
    <col min="518" max="518" width="12.6640625" style="5" customWidth="1"/>
    <col min="519" max="519" width="5.6640625" style="5" customWidth="1"/>
    <col min="520" max="520" width="9.77734375" style="5" customWidth="1"/>
    <col min="521" max="521" width="9.44140625" style="5" customWidth="1"/>
    <col min="522" max="522" width="9.6640625" style="5" customWidth="1"/>
    <col min="523" max="523" width="9.33203125" style="5"/>
    <col min="524" max="524" width="9.109375" style="5" customWidth="1"/>
    <col min="525" max="525" width="10.109375" style="5" customWidth="1"/>
    <col min="526" max="526" width="10.6640625" style="5" customWidth="1"/>
    <col min="527" max="527" width="8.6640625" style="5" customWidth="1"/>
    <col min="528" max="528" width="8.33203125" style="5" customWidth="1"/>
    <col min="529" max="529" width="9.6640625" style="5" customWidth="1"/>
    <col min="530" max="768" width="9.33203125" style="5"/>
    <col min="769" max="769" width="4.33203125" style="5" customWidth="1"/>
    <col min="770" max="770" width="4" style="5" customWidth="1"/>
    <col min="771" max="771" width="19.44140625" style="5" customWidth="1"/>
    <col min="772" max="772" width="10.33203125" style="5" customWidth="1"/>
    <col min="773" max="773" width="10.6640625" style="5" customWidth="1"/>
    <col min="774" max="774" width="12.6640625" style="5" customWidth="1"/>
    <col min="775" max="775" width="5.6640625" style="5" customWidth="1"/>
    <col min="776" max="776" width="9.77734375" style="5" customWidth="1"/>
    <col min="777" max="777" width="9.44140625" style="5" customWidth="1"/>
    <col min="778" max="778" width="9.6640625" style="5" customWidth="1"/>
    <col min="779" max="779" width="9.33203125" style="5"/>
    <col min="780" max="780" width="9.109375" style="5" customWidth="1"/>
    <col min="781" max="781" width="10.109375" style="5" customWidth="1"/>
    <col min="782" max="782" width="10.6640625" style="5" customWidth="1"/>
    <col min="783" max="783" width="8.6640625" style="5" customWidth="1"/>
    <col min="784" max="784" width="8.33203125" style="5" customWidth="1"/>
    <col min="785" max="785" width="9.6640625" style="5" customWidth="1"/>
    <col min="786" max="1024" width="9.33203125" style="5"/>
    <col min="1025" max="1025" width="4.33203125" style="5" customWidth="1"/>
    <col min="1026" max="1026" width="4" style="5" customWidth="1"/>
    <col min="1027" max="1027" width="19.44140625" style="5" customWidth="1"/>
    <col min="1028" max="1028" width="10.33203125" style="5" customWidth="1"/>
    <col min="1029" max="1029" width="10.6640625" style="5" customWidth="1"/>
    <col min="1030" max="1030" width="12.6640625" style="5" customWidth="1"/>
    <col min="1031" max="1031" width="5.6640625" style="5" customWidth="1"/>
    <col min="1032" max="1032" width="9.77734375" style="5" customWidth="1"/>
    <col min="1033" max="1033" width="9.44140625" style="5" customWidth="1"/>
    <col min="1034" max="1034" width="9.6640625" style="5" customWidth="1"/>
    <col min="1035" max="1035" width="9.33203125" style="5"/>
    <col min="1036" max="1036" width="9.109375" style="5" customWidth="1"/>
    <col min="1037" max="1037" width="10.109375" style="5" customWidth="1"/>
    <col min="1038" max="1038" width="10.6640625" style="5" customWidth="1"/>
    <col min="1039" max="1039" width="8.6640625" style="5" customWidth="1"/>
    <col min="1040" max="1040" width="8.33203125" style="5" customWidth="1"/>
    <col min="1041" max="1041" width="9.6640625" style="5" customWidth="1"/>
    <col min="1042" max="1280" width="9.33203125" style="5"/>
    <col min="1281" max="1281" width="4.33203125" style="5" customWidth="1"/>
    <col min="1282" max="1282" width="4" style="5" customWidth="1"/>
    <col min="1283" max="1283" width="19.44140625" style="5" customWidth="1"/>
    <col min="1284" max="1284" width="10.33203125" style="5" customWidth="1"/>
    <col min="1285" max="1285" width="10.6640625" style="5" customWidth="1"/>
    <col min="1286" max="1286" width="12.6640625" style="5" customWidth="1"/>
    <col min="1287" max="1287" width="5.6640625" style="5" customWidth="1"/>
    <col min="1288" max="1288" width="9.77734375" style="5" customWidth="1"/>
    <col min="1289" max="1289" width="9.44140625" style="5" customWidth="1"/>
    <col min="1290" max="1290" width="9.6640625" style="5" customWidth="1"/>
    <col min="1291" max="1291" width="9.33203125" style="5"/>
    <col min="1292" max="1292" width="9.109375" style="5" customWidth="1"/>
    <col min="1293" max="1293" width="10.109375" style="5" customWidth="1"/>
    <col min="1294" max="1294" width="10.6640625" style="5" customWidth="1"/>
    <col min="1295" max="1295" width="8.6640625" style="5" customWidth="1"/>
    <col min="1296" max="1296" width="8.33203125" style="5" customWidth="1"/>
    <col min="1297" max="1297" width="9.6640625" style="5" customWidth="1"/>
    <col min="1298" max="1536" width="9.33203125" style="5"/>
    <col min="1537" max="1537" width="4.33203125" style="5" customWidth="1"/>
    <col min="1538" max="1538" width="4" style="5" customWidth="1"/>
    <col min="1539" max="1539" width="19.44140625" style="5" customWidth="1"/>
    <col min="1540" max="1540" width="10.33203125" style="5" customWidth="1"/>
    <col min="1541" max="1541" width="10.6640625" style="5" customWidth="1"/>
    <col min="1542" max="1542" width="12.6640625" style="5" customWidth="1"/>
    <col min="1543" max="1543" width="5.6640625" style="5" customWidth="1"/>
    <col min="1544" max="1544" width="9.77734375" style="5" customWidth="1"/>
    <col min="1545" max="1545" width="9.44140625" style="5" customWidth="1"/>
    <col min="1546" max="1546" width="9.6640625" style="5" customWidth="1"/>
    <col min="1547" max="1547" width="9.33203125" style="5"/>
    <col min="1548" max="1548" width="9.109375" style="5" customWidth="1"/>
    <col min="1549" max="1549" width="10.109375" style="5" customWidth="1"/>
    <col min="1550" max="1550" width="10.6640625" style="5" customWidth="1"/>
    <col min="1551" max="1551" width="8.6640625" style="5" customWidth="1"/>
    <col min="1552" max="1552" width="8.33203125" style="5" customWidth="1"/>
    <col min="1553" max="1553" width="9.6640625" style="5" customWidth="1"/>
    <col min="1554" max="1792" width="9.33203125" style="5"/>
    <col min="1793" max="1793" width="4.33203125" style="5" customWidth="1"/>
    <col min="1794" max="1794" width="4" style="5" customWidth="1"/>
    <col min="1795" max="1795" width="19.44140625" style="5" customWidth="1"/>
    <col min="1796" max="1796" width="10.33203125" style="5" customWidth="1"/>
    <col min="1797" max="1797" width="10.6640625" style="5" customWidth="1"/>
    <col min="1798" max="1798" width="12.6640625" style="5" customWidth="1"/>
    <col min="1799" max="1799" width="5.6640625" style="5" customWidth="1"/>
    <col min="1800" max="1800" width="9.77734375" style="5" customWidth="1"/>
    <col min="1801" max="1801" width="9.44140625" style="5" customWidth="1"/>
    <col min="1802" max="1802" width="9.6640625" style="5" customWidth="1"/>
    <col min="1803" max="1803" width="9.33203125" style="5"/>
    <col min="1804" max="1804" width="9.109375" style="5" customWidth="1"/>
    <col min="1805" max="1805" width="10.109375" style="5" customWidth="1"/>
    <col min="1806" max="1806" width="10.6640625" style="5" customWidth="1"/>
    <col min="1807" max="1807" width="8.6640625" style="5" customWidth="1"/>
    <col min="1808" max="1808" width="8.33203125" style="5" customWidth="1"/>
    <col min="1809" max="1809" width="9.6640625" style="5" customWidth="1"/>
    <col min="1810" max="2048" width="9.33203125" style="5"/>
    <col min="2049" max="2049" width="4.33203125" style="5" customWidth="1"/>
    <col min="2050" max="2050" width="4" style="5" customWidth="1"/>
    <col min="2051" max="2051" width="19.44140625" style="5" customWidth="1"/>
    <col min="2052" max="2052" width="10.33203125" style="5" customWidth="1"/>
    <col min="2053" max="2053" width="10.6640625" style="5" customWidth="1"/>
    <col min="2054" max="2054" width="12.6640625" style="5" customWidth="1"/>
    <col min="2055" max="2055" width="5.6640625" style="5" customWidth="1"/>
    <col min="2056" max="2056" width="9.77734375" style="5" customWidth="1"/>
    <col min="2057" max="2057" width="9.44140625" style="5" customWidth="1"/>
    <col min="2058" max="2058" width="9.6640625" style="5" customWidth="1"/>
    <col min="2059" max="2059" width="9.33203125" style="5"/>
    <col min="2060" max="2060" width="9.109375" style="5" customWidth="1"/>
    <col min="2061" max="2061" width="10.109375" style="5" customWidth="1"/>
    <col min="2062" max="2062" width="10.6640625" style="5" customWidth="1"/>
    <col min="2063" max="2063" width="8.6640625" style="5" customWidth="1"/>
    <col min="2064" max="2064" width="8.33203125" style="5" customWidth="1"/>
    <col min="2065" max="2065" width="9.6640625" style="5" customWidth="1"/>
    <col min="2066" max="2304" width="9.33203125" style="5"/>
    <col min="2305" max="2305" width="4.33203125" style="5" customWidth="1"/>
    <col min="2306" max="2306" width="4" style="5" customWidth="1"/>
    <col min="2307" max="2307" width="19.44140625" style="5" customWidth="1"/>
    <col min="2308" max="2308" width="10.33203125" style="5" customWidth="1"/>
    <col min="2309" max="2309" width="10.6640625" style="5" customWidth="1"/>
    <col min="2310" max="2310" width="12.6640625" style="5" customWidth="1"/>
    <col min="2311" max="2311" width="5.6640625" style="5" customWidth="1"/>
    <col min="2312" max="2312" width="9.77734375" style="5" customWidth="1"/>
    <col min="2313" max="2313" width="9.44140625" style="5" customWidth="1"/>
    <col min="2314" max="2314" width="9.6640625" style="5" customWidth="1"/>
    <col min="2315" max="2315" width="9.33203125" style="5"/>
    <col min="2316" max="2316" width="9.109375" style="5" customWidth="1"/>
    <col min="2317" max="2317" width="10.109375" style="5" customWidth="1"/>
    <col min="2318" max="2318" width="10.6640625" style="5" customWidth="1"/>
    <col min="2319" max="2319" width="8.6640625" style="5" customWidth="1"/>
    <col min="2320" max="2320" width="8.33203125" style="5" customWidth="1"/>
    <col min="2321" max="2321" width="9.6640625" style="5" customWidth="1"/>
    <col min="2322" max="2560" width="9.33203125" style="5"/>
    <col min="2561" max="2561" width="4.33203125" style="5" customWidth="1"/>
    <col min="2562" max="2562" width="4" style="5" customWidth="1"/>
    <col min="2563" max="2563" width="19.44140625" style="5" customWidth="1"/>
    <col min="2564" max="2564" width="10.33203125" style="5" customWidth="1"/>
    <col min="2565" max="2565" width="10.6640625" style="5" customWidth="1"/>
    <col min="2566" max="2566" width="12.6640625" style="5" customWidth="1"/>
    <col min="2567" max="2567" width="5.6640625" style="5" customWidth="1"/>
    <col min="2568" max="2568" width="9.77734375" style="5" customWidth="1"/>
    <col min="2569" max="2569" width="9.44140625" style="5" customWidth="1"/>
    <col min="2570" max="2570" width="9.6640625" style="5" customWidth="1"/>
    <col min="2571" max="2571" width="9.33203125" style="5"/>
    <col min="2572" max="2572" width="9.109375" style="5" customWidth="1"/>
    <col min="2573" max="2573" width="10.109375" style="5" customWidth="1"/>
    <col min="2574" max="2574" width="10.6640625" style="5" customWidth="1"/>
    <col min="2575" max="2575" width="8.6640625" style="5" customWidth="1"/>
    <col min="2576" max="2576" width="8.33203125" style="5" customWidth="1"/>
    <col min="2577" max="2577" width="9.6640625" style="5" customWidth="1"/>
    <col min="2578" max="2816" width="9.33203125" style="5"/>
    <col min="2817" max="2817" width="4.33203125" style="5" customWidth="1"/>
    <col min="2818" max="2818" width="4" style="5" customWidth="1"/>
    <col min="2819" max="2819" width="19.44140625" style="5" customWidth="1"/>
    <col min="2820" max="2820" width="10.33203125" style="5" customWidth="1"/>
    <col min="2821" max="2821" width="10.6640625" style="5" customWidth="1"/>
    <col min="2822" max="2822" width="12.6640625" style="5" customWidth="1"/>
    <col min="2823" max="2823" width="5.6640625" style="5" customWidth="1"/>
    <col min="2824" max="2824" width="9.77734375" style="5" customWidth="1"/>
    <col min="2825" max="2825" width="9.44140625" style="5" customWidth="1"/>
    <col min="2826" max="2826" width="9.6640625" style="5" customWidth="1"/>
    <col min="2827" max="2827" width="9.33203125" style="5"/>
    <col min="2828" max="2828" width="9.109375" style="5" customWidth="1"/>
    <col min="2829" max="2829" width="10.109375" style="5" customWidth="1"/>
    <col min="2830" max="2830" width="10.6640625" style="5" customWidth="1"/>
    <col min="2831" max="2831" width="8.6640625" style="5" customWidth="1"/>
    <col min="2832" max="2832" width="8.33203125" style="5" customWidth="1"/>
    <col min="2833" max="2833" width="9.6640625" style="5" customWidth="1"/>
    <col min="2834" max="3072" width="9.33203125" style="5"/>
    <col min="3073" max="3073" width="4.33203125" style="5" customWidth="1"/>
    <col min="3074" max="3074" width="4" style="5" customWidth="1"/>
    <col min="3075" max="3075" width="19.44140625" style="5" customWidth="1"/>
    <col min="3076" max="3076" width="10.33203125" style="5" customWidth="1"/>
    <col min="3077" max="3077" width="10.6640625" style="5" customWidth="1"/>
    <col min="3078" max="3078" width="12.6640625" style="5" customWidth="1"/>
    <col min="3079" max="3079" width="5.6640625" style="5" customWidth="1"/>
    <col min="3080" max="3080" width="9.77734375" style="5" customWidth="1"/>
    <col min="3081" max="3081" width="9.44140625" style="5" customWidth="1"/>
    <col min="3082" max="3082" width="9.6640625" style="5" customWidth="1"/>
    <col min="3083" max="3083" width="9.33203125" style="5"/>
    <col min="3084" max="3084" width="9.109375" style="5" customWidth="1"/>
    <col min="3085" max="3085" width="10.109375" style="5" customWidth="1"/>
    <col min="3086" max="3086" width="10.6640625" style="5" customWidth="1"/>
    <col min="3087" max="3087" width="8.6640625" style="5" customWidth="1"/>
    <col min="3088" max="3088" width="8.33203125" style="5" customWidth="1"/>
    <col min="3089" max="3089" width="9.6640625" style="5" customWidth="1"/>
    <col min="3090" max="3328" width="9.33203125" style="5"/>
    <col min="3329" max="3329" width="4.33203125" style="5" customWidth="1"/>
    <col min="3330" max="3330" width="4" style="5" customWidth="1"/>
    <col min="3331" max="3331" width="19.44140625" style="5" customWidth="1"/>
    <col min="3332" max="3332" width="10.33203125" style="5" customWidth="1"/>
    <col min="3333" max="3333" width="10.6640625" style="5" customWidth="1"/>
    <col min="3334" max="3334" width="12.6640625" style="5" customWidth="1"/>
    <col min="3335" max="3335" width="5.6640625" style="5" customWidth="1"/>
    <col min="3336" max="3336" width="9.77734375" style="5" customWidth="1"/>
    <col min="3337" max="3337" width="9.44140625" style="5" customWidth="1"/>
    <col min="3338" max="3338" width="9.6640625" style="5" customWidth="1"/>
    <col min="3339" max="3339" width="9.33203125" style="5"/>
    <col min="3340" max="3340" width="9.109375" style="5" customWidth="1"/>
    <col min="3341" max="3341" width="10.109375" style="5" customWidth="1"/>
    <col min="3342" max="3342" width="10.6640625" style="5" customWidth="1"/>
    <col min="3343" max="3343" width="8.6640625" style="5" customWidth="1"/>
    <col min="3344" max="3344" width="8.33203125" style="5" customWidth="1"/>
    <col min="3345" max="3345" width="9.6640625" style="5" customWidth="1"/>
    <col min="3346" max="3584" width="9.33203125" style="5"/>
    <col min="3585" max="3585" width="4.33203125" style="5" customWidth="1"/>
    <col min="3586" max="3586" width="4" style="5" customWidth="1"/>
    <col min="3587" max="3587" width="19.44140625" style="5" customWidth="1"/>
    <col min="3588" max="3588" width="10.33203125" style="5" customWidth="1"/>
    <col min="3589" max="3589" width="10.6640625" style="5" customWidth="1"/>
    <col min="3590" max="3590" width="12.6640625" style="5" customWidth="1"/>
    <col min="3591" max="3591" width="5.6640625" style="5" customWidth="1"/>
    <col min="3592" max="3592" width="9.77734375" style="5" customWidth="1"/>
    <col min="3593" max="3593" width="9.44140625" style="5" customWidth="1"/>
    <col min="3594" max="3594" width="9.6640625" style="5" customWidth="1"/>
    <col min="3595" max="3595" width="9.33203125" style="5"/>
    <col min="3596" max="3596" width="9.109375" style="5" customWidth="1"/>
    <col min="3597" max="3597" width="10.109375" style="5" customWidth="1"/>
    <col min="3598" max="3598" width="10.6640625" style="5" customWidth="1"/>
    <col min="3599" max="3599" width="8.6640625" style="5" customWidth="1"/>
    <col min="3600" max="3600" width="8.33203125" style="5" customWidth="1"/>
    <col min="3601" max="3601" width="9.6640625" style="5" customWidth="1"/>
    <col min="3602" max="3840" width="9.33203125" style="5"/>
    <col min="3841" max="3841" width="4.33203125" style="5" customWidth="1"/>
    <col min="3842" max="3842" width="4" style="5" customWidth="1"/>
    <col min="3843" max="3843" width="19.44140625" style="5" customWidth="1"/>
    <col min="3844" max="3844" width="10.33203125" style="5" customWidth="1"/>
    <col min="3845" max="3845" width="10.6640625" style="5" customWidth="1"/>
    <col min="3846" max="3846" width="12.6640625" style="5" customWidth="1"/>
    <col min="3847" max="3847" width="5.6640625" style="5" customWidth="1"/>
    <col min="3848" max="3848" width="9.77734375" style="5" customWidth="1"/>
    <col min="3849" max="3849" width="9.44140625" style="5" customWidth="1"/>
    <col min="3850" max="3850" width="9.6640625" style="5" customWidth="1"/>
    <col min="3851" max="3851" width="9.33203125" style="5"/>
    <col min="3852" max="3852" width="9.109375" style="5" customWidth="1"/>
    <col min="3853" max="3853" width="10.109375" style="5" customWidth="1"/>
    <col min="3854" max="3854" width="10.6640625" style="5" customWidth="1"/>
    <col min="3855" max="3855" width="8.6640625" style="5" customWidth="1"/>
    <col min="3856" max="3856" width="8.33203125" style="5" customWidth="1"/>
    <col min="3857" max="3857" width="9.6640625" style="5" customWidth="1"/>
    <col min="3858" max="4096" width="9.33203125" style="5"/>
    <col min="4097" max="4097" width="4.33203125" style="5" customWidth="1"/>
    <col min="4098" max="4098" width="4" style="5" customWidth="1"/>
    <col min="4099" max="4099" width="19.44140625" style="5" customWidth="1"/>
    <col min="4100" max="4100" width="10.33203125" style="5" customWidth="1"/>
    <col min="4101" max="4101" width="10.6640625" style="5" customWidth="1"/>
    <col min="4102" max="4102" width="12.6640625" style="5" customWidth="1"/>
    <col min="4103" max="4103" width="5.6640625" style="5" customWidth="1"/>
    <col min="4104" max="4104" width="9.77734375" style="5" customWidth="1"/>
    <col min="4105" max="4105" width="9.44140625" style="5" customWidth="1"/>
    <col min="4106" max="4106" width="9.6640625" style="5" customWidth="1"/>
    <col min="4107" max="4107" width="9.33203125" style="5"/>
    <col min="4108" max="4108" width="9.109375" style="5" customWidth="1"/>
    <col min="4109" max="4109" width="10.109375" style="5" customWidth="1"/>
    <col min="4110" max="4110" width="10.6640625" style="5" customWidth="1"/>
    <col min="4111" max="4111" width="8.6640625" style="5" customWidth="1"/>
    <col min="4112" max="4112" width="8.33203125" style="5" customWidth="1"/>
    <col min="4113" max="4113" width="9.6640625" style="5" customWidth="1"/>
    <col min="4114" max="4352" width="9.33203125" style="5"/>
    <col min="4353" max="4353" width="4.33203125" style="5" customWidth="1"/>
    <col min="4354" max="4354" width="4" style="5" customWidth="1"/>
    <col min="4355" max="4355" width="19.44140625" style="5" customWidth="1"/>
    <col min="4356" max="4356" width="10.33203125" style="5" customWidth="1"/>
    <col min="4357" max="4357" width="10.6640625" style="5" customWidth="1"/>
    <col min="4358" max="4358" width="12.6640625" style="5" customWidth="1"/>
    <col min="4359" max="4359" width="5.6640625" style="5" customWidth="1"/>
    <col min="4360" max="4360" width="9.77734375" style="5" customWidth="1"/>
    <col min="4361" max="4361" width="9.44140625" style="5" customWidth="1"/>
    <col min="4362" max="4362" width="9.6640625" style="5" customWidth="1"/>
    <col min="4363" max="4363" width="9.33203125" style="5"/>
    <col min="4364" max="4364" width="9.109375" style="5" customWidth="1"/>
    <col min="4365" max="4365" width="10.109375" style="5" customWidth="1"/>
    <col min="4366" max="4366" width="10.6640625" style="5" customWidth="1"/>
    <col min="4367" max="4367" width="8.6640625" style="5" customWidth="1"/>
    <col min="4368" max="4368" width="8.33203125" style="5" customWidth="1"/>
    <col min="4369" max="4369" width="9.6640625" style="5" customWidth="1"/>
    <col min="4370" max="4608" width="9.33203125" style="5"/>
    <col min="4609" max="4609" width="4.33203125" style="5" customWidth="1"/>
    <col min="4610" max="4610" width="4" style="5" customWidth="1"/>
    <col min="4611" max="4611" width="19.44140625" style="5" customWidth="1"/>
    <col min="4612" max="4612" width="10.33203125" style="5" customWidth="1"/>
    <col min="4613" max="4613" width="10.6640625" style="5" customWidth="1"/>
    <col min="4614" max="4614" width="12.6640625" style="5" customWidth="1"/>
    <col min="4615" max="4615" width="5.6640625" style="5" customWidth="1"/>
    <col min="4616" max="4616" width="9.77734375" style="5" customWidth="1"/>
    <col min="4617" max="4617" width="9.44140625" style="5" customWidth="1"/>
    <col min="4618" max="4618" width="9.6640625" style="5" customWidth="1"/>
    <col min="4619" max="4619" width="9.33203125" style="5"/>
    <col min="4620" max="4620" width="9.109375" style="5" customWidth="1"/>
    <col min="4621" max="4621" width="10.109375" style="5" customWidth="1"/>
    <col min="4622" max="4622" width="10.6640625" style="5" customWidth="1"/>
    <col min="4623" max="4623" width="8.6640625" style="5" customWidth="1"/>
    <col min="4624" max="4624" width="8.33203125" style="5" customWidth="1"/>
    <col min="4625" max="4625" width="9.6640625" style="5" customWidth="1"/>
    <col min="4626" max="4864" width="9.33203125" style="5"/>
    <col min="4865" max="4865" width="4.33203125" style="5" customWidth="1"/>
    <col min="4866" max="4866" width="4" style="5" customWidth="1"/>
    <col min="4867" max="4867" width="19.44140625" style="5" customWidth="1"/>
    <col min="4868" max="4868" width="10.33203125" style="5" customWidth="1"/>
    <col min="4869" max="4869" width="10.6640625" style="5" customWidth="1"/>
    <col min="4870" max="4870" width="12.6640625" style="5" customWidth="1"/>
    <col min="4871" max="4871" width="5.6640625" style="5" customWidth="1"/>
    <col min="4872" max="4872" width="9.77734375" style="5" customWidth="1"/>
    <col min="4873" max="4873" width="9.44140625" style="5" customWidth="1"/>
    <col min="4874" max="4874" width="9.6640625" style="5" customWidth="1"/>
    <col min="4875" max="4875" width="9.33203125" style="5"/>
    <col min="4876" max="4876" width="9.109375" style="5" customWidth="1"/>
    <col min="4877" max="4877" width="10.109375" style="5" customWidth="1"/>
    <col min="4878" max="4878" width="10.6640625" style="5" customWidth="1"/>
    <col min="4879" max="4879" width="8.6640625" style="5" customWidth="1"/>
    <col min="4880" max="4880" width="8.33203125" style="5" customWidth="1"/>
    <col min="4881" max="4881" width="9.6640625" style="5" customWidth="1"/>
    <col min="4882" max="5120" width="9.33203125" style="5"/>
    <col min="5121" max="5121" width="4.33203125" style="5" customWidth="1"/>
    <col min="5122" max="5122" width="4" style="5" customWidth="1"/>
    <col min="5123" max="5123" width="19.44140625" style="5" customWidth="1"/>
    <col min="5124" max="5124" width="10.33203125" style="5" customWidth="1"/>
    <col min="5125" max="5125" width="10.6640625" style="5" customWidth="1"/>
    <col min="5126" max="5126" width="12.6640625" style="5" customWidth="1"/>
    <col min="5127" max="5127" width="5.6640625" style="5" customWidth="1"/>
    <col min="5128" max="5128" width="9.77734375" style="5" customWidth="1"/>
    <col min="5129" max="5129" width="9.44140625" style="5" customWidth="1"/>
    <col min="5130" max="5130" width="9.6640625" style="5" customWidth="1"/>
    <col min="5131" max="5131" width="9.33203125" style="5"/>
    <col min="5132" max="5132" width="9.109375" style="5" customWidth="1"/>
    <col min="5133" max="5133" width="10.109375" style="5" customWidth="1"/>
    <col min="5134" max="5134" width="10.6640625" style="5" customWidth="1"/>
    <col min="5135" max="5135" width="8.6640625" style="5" customWidth="1"/>
    <col min="5136" max="5136" width="8.33203125" style="5" customWidth="1"/>
    <col min="5137" max="5137" width="9.6640625" style="5" customWidth="1"/>
    <col min="5138" max="5376" width="9.33203125" style="5"/>
    <col min="5377" max="5377" width="4.33203125" style="5" customWidth="1"/>
    <col min="5378" max="5378" width="4" style="5" customWidth="1"/>
    <col min="5379" max="5379" width="19.44140625" style="5" customWidth="1"/>
    <col min="5380" max="5380" width="10.33203125" style="5" customWidth="1"/>
    <col min="5381" max="5381" width="10.6640625" style="5" customWidth="1"/>
    <col min="5382" max="5382" width="12.6640625" style="5" customWidth="1"/>
    <col min="5383" max="5383" width="5.6640625" style="5" customWidth="1"/>
    <col min="5384" max="5384" width="9.77734375" style="5" customWidth="1"/>
    <col min="5385" max="5385" width="9.44140625" style="5" customWidth="1"/>
    <col min="5386" max="5386" width="9.6640625" style="5" customWidth="1"/>
    <col min="5387" max="5387" width="9.33203125" style="5"/>
    <col min="5388" max="5388" width="9.109375" style="5" customWidth="1"/>
    <col min="5389" max="5389" width="10.109375" style="5" customWidth="1"/>
    <col min="5390" max="5390" width="10.6640625" style="5" customWidth="1"/>
    <col min="5391" max="5391" width="8.6640625" style="5" customWidth="1"/>
    <col min="5392" max="5392" width="8.33203125" style="5" customWidth="1"/>
    <col min="5393" max="5393" width="9.6640625" style="5" customWidth="1"/>
    <col min="5394" max="5632" width="9.33203125" style="5"/>
    <col min="5633" max="5633" width="4.33203125" style="5" customWidth="1"/>
    <col min="5634" max="5634" width="4" style="5" customWidth="1"/>
    <col min="5635" max="5635" width="19.44140625" style="5" customWidth="1"/>
    <col min="5636" max="5636" width="10.33203125" style="5" customWidth="1"/>
    <col min="5637" max="5637" width="10.6640625" style="5" customWidth="1"/>
    <col min="5638" max="5638" width="12.6640625" style="5" customWidth="1"/>
    <col min="5639" max="5639" width="5.6640625" style="5" customWidth="1"/>
    <col min="5640" max="5640" width="9.77734375" style="5" customWidth="1"/>
    <col min="5641" max="5641" width="9.44140625" style="5" customWidth="1"/>
    <col min="5642" max="5642" width="9.6640625" style="5" customWidth="1"/>
    <col min="5643" max="5643" width="9.33203125" style="5"/>
    <col min="5644" max="5644" width="9.109375" style="5" customWidth="1"/>
    <col min="5645" max="5645" width="10.109375" style="5" customWidth="1"/>
    <col min="5646" max="5646" width="10.6640625" style="5" customWidth="1"/>
    <col min="5647" max="5647" width="8.6640625" style="5" customWidth="1"/>
    <col min="5648" max="5648" width="8.33203125" style="5" customWidth="1"/>
    <col min="5649" max="5649" width="9.6640625" style="5" customWidth="1"/>
    <col min="5650" max="5888" width="9.33203125" style="5"/>
    <col min="5889" max="5889" width="4.33203125" style="5" customWidth="1"/>
    <col min="5890" max="5890" width="4" style="5" customWidth="1"/>
    <col min="5891" max="5891" width="19.44140625" style="5" customWidth="1"/>
    <col min="5892" max="5892" width="10.33203125" style="5" customWidth="1"/>
    <col min="5893" max="5893" width="10.6640625" style="5" customWidth="1"/>
    <col min="5894" max="5894" width="12.6640625" style="5" customWidth="1"/>
    <col min="5895" max="5895" width="5.6640625" style="5" customWidth="1"/>
    <col min="5896" max="5896" width="9.77734375" style="5" customWidth="1"/>
    <col min="5897" max="5897" width="9.44140625" style="5" customWidth="1"/>
    <col min="5898" max="5898" width="9.6640625" style="5" customWidth="1"/>
    <col min="5899" max="5899" width="9.33203125" style="5"/>
    <col min="5900" max="5900" width="9.109375" style="5" customWidth="1"/>
    <col min="5901" max="5901" width="10.109375" style="5" customWidth="1"/>
    <col min="5902" max="5902" width="10.6640625" style="5" customWidth="1"/>
    <col min="5903" max="5903" width="8.6640625" style="5" customWidth="1"/>
    <col min="5904" max="5904" width="8.33203125" style="5" customWidth="1"/>
    <col min="5905" max="5905" width="9.6640625" style="5" customWidth="1"/>
    <col min="5906" max="6144" width="9.33203125" style="5"/>
    <col min="6145" max="6145" width="4.33203125" style="5" customWidth="1"/>
    <col min="6146" max="6146" width="4" style="5" customWidth="1"/>
    <col min="6147" max="6147" width="19.44140625" style="5" customWidth="1"/>
    <col min="6148" max="6148" width="10.33203125" style="5" customWidth="1"/>
    <col min="6149" max="6149" width="10.6640625" style="5" customWidth="1"/>
    <col min="6150" max="6150" width="12.6640625" style="5" customWidth="1"/>
    <col min="6151" max="6151" width="5.6640625" style="5" customWidth="1"/>
    <col min="6152" max="6152" width="9.77734375" style="5" customWidth="1"/>
    <col min="6153" max="6153" width="9.44140625" style="5" customWidth="1"/>
    <col min="6154" max="6154" width="9.6640625" style="5" customWidth="1"/>
    <col min="6155" max="6155" width="9.33203125" style="5"/>
    <col min="6156" max="6156" width="9.109375" style="5" customWidth="1"/>
    <col min="6157" max="6157" width="10.109375" style="5" customWidth="1"/>
    <col min="6158" max="6158" width="10.6640625" style="5" customWidth="1"/>
    <col min="6159" max="6159" width="8.6640625" style="5" customWidth="1"/>
    <col min="6160" max="6160" width="8.33203125" style="5" customWidth="1"/>
    <col min="6161" max="6161" width="9.6640625" style="5" customWidth="1"/>
    <col min="6162" max="6400" width="9.33203125" style="5"/>
    <col min="6401" max="6401" width="4.33203125" style="5" customWidth="1"/>
    <col min="6402" max="6402" width="4" style="5" customWidth="1"/>
    <col min="6403" max="6403" width="19.44140625" style="5" customWidth="1"/>
    <col min="6404" max="6404" width="10.33203125" style="5" customWidth="1"/>
    <col min="6405" max="6405" width="10.6640625" style="5" customWidth="1"/>
    <col min="6406" max="6406" width="12.6640625" style="5" customWidth="1"/>
    <col min="6407" max="6407" width="5.6640625" style="5" customWidth="1"/>
    <col min="6408" max="6408" width="9.77734375" style="5" customWidth="1"/>
    <col min="6409" max="6409" width="9.44140625" style="5" customWidth="1"/>
    <col min="6410" max="6410" width="9.6640625" style="5" customWidth="1"/>
    <col min="6411" max="6411" width="9.33203125" style="5"/>
    <col min="6412" max="6412" width="9.109375" style="5" customWidth="1"/>
    <col min="6413" max="6413" width="10.109375" style="5" customWidth="1"/>
    <col min="6414" max="6414" width="10.6640625" style="5" customWidth="1"/>
    <col min="6415" max="6415" width="8.6640625" style="5" customWidth="1"/>
    <col min="6416" max="6416" width="8.33203125" style="5" customWidth="1"/>
    <col min="6417" max="6417" width="9.6640625" style="5" customWidth="1"/>
    <col min="6418" max="6656" width="9.33203125" style="5"/>
    <col min="6657" max="6657" width="4.33203125" style="5" customWidth="1"/>
    <col min="6658" max="6658" width="4" style="5" customWidth="1"/>
    <col min="6659" max="6659" width="19.44140625" style="5" customWidth="1"/>
    <col min="6660" max="6660" width="10.33203125" style="5" customWidth="1"/>
    <col min="6661" max="6661" width="10.6640625" style="5" customWidth="1"/>
    <col min="6662" max="6662" width="12.6640625" style="5" customWidth="1"/>
    <col min="6663" max="6663" width="5.6640625" style="5" customWidth="1"/>
    <col min="6664" max="6664" width="9.77734375" style="5" customWidth="1"/>
    <col min="6665" max="6665" width="9.44140625" style="5" customWidth="1"/>
    <col min="6666" max="6666" width="9.6640625" style="5" customWidth="1"/>
    <col min="6667" max="6667" width="9.33203125" style="5"/>
    <col min="6668" max="6668" width="9.109375" style="5" customWidth="1"/>
    <col min="6669" max="6669" width="10.109375" style="5" customWidth="1"/>
    <col min="6670" max="6670" width="10.6640625" style="5" customWidth="1"/>
    <col min="6671" max="6671" width="8.6640625" style="5" customWidth="1"/>
    <col min="6672" max="6672" width="8.33203125" style="5" customWidth="1"/>
    <col min="6673" max="6673" width="9.6640625" style="5" customWidth="1"/>
    <col min="6674" max="6912" width="9.33203125" style="5"/>
    <col min="6913" max="6913" width="4.33203125" style="5" customWidth="1"/>
    <col min="6914" max="6914" width="4" style="5" customWidth="1"/>
    <col min="6915" max="6915" width="19.44140625" style="5" customWidth="1"/>
    <col min="6916" max="6916" width="10.33203125" style="5" customWidth="1"/>
    <col min="6917" max="6917" width="10.6640625" style="5" customWidth="1"/>
    <col min="6918" max="6918" width="12.6640625" style="5" customWidth="1"/>
    <col min="6919" max="6919" width="5.6640625" style="5" customWidth="1"/>
    <col min="6920" max="6920" width="9.77734375" style="5" customWidth="1"/>
    <col min="6921" max="6921" width="9.44140625" style="5" customWidth="1"/>
    <col min="6922" max="6922" width="9.6640625" style="5" customWidth="1"/>
    <col min="6923" max="6923" width="9.33203125" style="5"/>
    <col min="6924" max="6924" width="9.109375" style="5" customWidth="1"/>
    <col min="6925" max="6925" width="10.109375" style="5" customWidth="1"/>
    <col min="6926" max="6926" width="10.6640625" style="5" customWidth="1"/>
    <col min="6927" max="6927" width="8.6640625" style="5" customWidth="1"/>
    <col min="6928" max="6928" width="8.33203125" style="5" customWidth="1"/>
    <col min="6929" max="6929" width="9.6640625" style="5" customWidth="1"/>
    <col min="6930" max="7168" width="9.33203125" style="5"/>
    <col min="7169" max="7169" width="4.33203125" style="5" customWidth="1"/>
    <col min="7170" max="7170" width="4" style="5" customWidth="1"/>
    <col min="7171" max="7171" width="19.44140625" style="5" customWidth="1"/>
    <col min="7172" max="7172" width="10.33203125" style="5" customWidth="1"/>
    <col min="7173" max="7173" width="10.6640625" style="5" customWidth="1"/>
    <col min="7174" max="7174" width="12.6640625" style="5" customWidth="1"/>
    <col min="7175" max="7175" width="5.6640625" style="5" customWidth="1"/>
    <col min="7176" max="7176" width="9.77734375" style="5" customWidth="1"/>
    <col min="7177" max="7177" width="9.44140625" style="5" customWidth="1"/>
    <col min="7178" max="7178" width="9.6640625" style="5" customWidth="1"/>
    <col min="7179" max="7179" width="9.33203125" style="5"/>
    <col min="7180" max="7180" width="9.109375" style="5" customWidth="1"/>
    <col min="7181" max="7181" width="10.109375" style="5" customWidth="1"/>
    <col min="7182" max="7182" width="10.6640625" style="5" customWidth="1"/>
    <col min="7183" max="7183" width="8.6640625" style="5" customWidth="1"/>
    <col min="7184" max="7184" width="8.33203125" style="5" customWidth="1"/>
    <col min="7185" max="7185" width="9.6640625" style="5" customWidth="1"/>
    <col min="7186" max="7424" width="9.33203125" style="5"/>
    <col min="7425" max="7425" width="4.33203125" style="5" customWidth="1"/>
    <col min="7426" max="7426" width="4" style="5" customWidth="1"/>
    <col min="7427" max="7427" width="19.44140625" style="5" customWidth="1"/>
    <col min="7428" max="7428" width="10.33203125" style="5" customWidth="1"/>
    <col min="7429" max="7429" width="10.6640625" style="5" customWidth="1"/>
    <col min="7430" max="7430" width="12.6640625" style="5" customWidth="1"/>
    <col min="7431" max="7431" width="5.6640625" style="5" customWidth="1"/>
    <col min="7432" max="7432" width="9.77734375" style="5" customWidth="1"/>
    <col min="7433" max="7433" width="9.44140625" style="5" customWidth="1"/>
    <col min="7434" max="7434" width="9.6640625" style="5" customWidth="1"/>
    <col min="7435" max="7435" width="9.33203125" style="5"/>
    <col min="7436" max="7436" width="9.109375" style="5" customWidth="1"/>
    <col min="7437" max="7437" width="10.109375" style="5" customWidth="1"/>
    <col min="7438" max="7438" width="10.6640625" style="5" customWidth="1"/>
    <col min="7439" max="7439" width="8.6640625" style="5" customWidth="1"/>
    <col min="7440" max="7440" width="8.33203125" style="5" customWidth="1"/>
    <col min="7441" max="7441" width="9.6640625" style="5" customWidth="1"/>
    <col min="7442" max="7680" width="9.33203125" style="5"/>
    <col min="7681" max="7681" width="4.33203125" style="5" customWidth="1"/>
    <col min="7682" max="7682" width="4" style="5" customWidth="1"/>
    <col min="7683" max="7683" width="19.44140625" style="5" customWidth="1"/>
    <col min="7684" max="7684" width="10.33203125" style="5" customWidth="1"/>
    <col min="7685" max="7685" width="10.6640625" style="5" customWidth="1"/>
    <col min="7686" max="7686" width="12.6640625" style="5" customWidth="1"/>
    <col min="7687" max="7687" width="5.6640625" style="5" customWidth="1"/>
    <col min="7688" max="7688" width="9.77734375" style="5" customWidth="1"/>
    <col min="7689" max="7689" width="9.44140625" style="5" customWidth="1"/>
    <col min="7690" max="7690" width="9.6640625" style="5" customWidth="1"/>
    <col min="7691" max="7691" width="9.33203125" style="5"/>
    <col min="7692" max="7692" width="9.109375" style="5" customWidth="1"/>
    <col min="7693" max="7693" width="10.109375" style="5" customWidth="1"/>
    <col min="7694" max="7694" width="10.6640625" style="5" customWidth="1"/>
    <col min="7695" max="7695" width="8.6640625" style="5" customWidth="1"/>
    <col min="7696" max="7696" width="8.33203125" style="5" customWidth="1"/>
    <col min="7697" max="7697" width="9.6640625" style="5" customWidth="1"/>
    <col min="7698" max="7936" width="9.33203125" style="5"/>
    <col min="7937" max="7937" width="4.33203125" style="5" customWidth="1"/>
    <col min="7938" max="7938" width="4" style="5" customWidth="1"/>
    <col min="7939" max="7939" width="19.44140625" style="5" customWidth="1"/>
    <col min="7940" max="7940" width="10.33203125" style="5" customWidth="1"/>
    <col min="7941" max="7941" width="10.6640625" style="5" customWidth="1"/>
    <col min="7942" max="7942" width="12.6640625" style="5" customWidth="1"/>
    <col min="7943" max="7943" width="5.6640625" style="5" customWidth="1"/>
    <col min="7944" max="7944" width="9.77734375" style="5" customWidth="1"/>
    <col min="7945" max="7945" width="9.44140625" style="5" customWidth="1"/>
    <col min="7946" max="7946" width="9.6640625" style="5" customWidth="1"/>
    <col min="7947" max="7947" width="9.33203125" style="5"/>
    <col min="7948" max="7948" width="9.109375" style="5" customWidth="1"/>
    <col min="7949" max="7949" width="10.109375" style="5" customWidth="1"/>
    <col min="7950" max="7950" width="10.6640625" style="5" customWidth="1"/>
    <col min="7951" max="7951" width="8.6640625" style="5" customWidth="1"/>
    <col min="7952" max="7952" width="8.33203125" style="5" customWidth="1"/>
    <col min="7953" max="7953" width="9.6640625" style="5" customWidth="1"/>
    <col min="7954" max="8192" width="9.33203125" style="5"/>
    <col min="8193" max="8193" width="4.33203125" style="5" customWidth="1"/>
    <col min="8194" max="8194" width="4" style="5" customWidth="1"/>
    <col min="8195" max="8195" width="19.44140625" style="5" customWidth="1"/>
    <col min="8196" max="8196" width="10.33203125" style="5" customWidth="1"/>
    <col min="8197" max="8197" width="10.6640625" style="5" customWidth="1"/>
    <col min="8198" max="8198" width="12.6640625" style="5" customWidth="1"/>
    <col min="8199" max="8199" width="5.6640625" style="5" customWidth="1"/>
    <col min="8200" max="8200" width="9.77734375" style="5" customWidth="1"/>
    <col min="8201" max="8201" width="9.44140625" style="5" customWidth="1"/>
    <col min="8202" max="8202" width="9.6640625" style="5" customWidth="1"/>
    <col min="8203" max="8203" width="9.33203125" style="5"/>
    <col min="8204" max="8204" width="9.109375" style="5" customWidth="1"/>
    <col min="8205" max="8205" width="10.109375" style="5" customWidth="1"/>
    <col min="8206" max="8206" width="10.6640625" style="5" customWidth="1"/>
    <col min="8207" max="8207" width="8.6640625" style="5" customWidth="1"/>
    <col min="8208" max="8208" width="8.33203125" style="5" customWidth="1"/>
    <col min="8209" max="8209" width="9.6640625" style="5" customWidth="1"/>
    <col min="8210" max="8448" width="9.33203125" style="5"/>
    <col min="8449" max="8449" width="4.33203125" style="5" customWidth="1"/>
    <col min="8450" max="8450" width="4" style="5" customWidth="1"/>
    <col min="8451" max="8451" width="19.44140625" style="5" customWidth="1"/>
    <col min="8452" max="8452" width="10.33203125" style="5" customWidth="1"/>
    <col min="8453" max="8453" width="10.6640625" style="5" customWidth="1"/>
    <col min="8454" max="8454" width="12.6640625" style="5" customWidth="1"/>
    <col min="8455" max="8455" width="5.6640625" style="5" customWidth="1"/>
    <col min="8456" max="8456" width="9.77734375" style="5" customWidth="1"/>
    <col min="8457" max="8457" width="9.44140625" style="5" customWidth="1"/>
    <col min="8458" max="8458" width="9.6640625" style="5" customWidth="1"/>
    <col min="8459" max="8459" width="9.33203125" style="5"/>
    <col min="8460" max="8460" width="9.109375" style="5" customWidth="1"/>
    <col min="8461" max="8461" width="10.109375" style="5" customWidth="1"/>
    <col min="8462" max="8462" width="10.6640625" style="5" customWidth="1"/>
    <col min="8463" max="8463" width="8.6640625" style="5" customWidth="1"/>
    <col min="8464" max="8464" width="8.33203125" style="5" customWidth="1"/>
    <col min="8465" max="8465" width="9.6640625" style="5" customWidth="1"/>
    <col min="8466" max="8704" width="9.33203125" style="5"/>
    <col min="8705" max="8705" width="4.33203125" style="5" customWidth="1"/>
    <col min="8706" max="8706" width="4" style="5" customWidth="1"/>
    <col min="8707" max="8707" width="19.44140625" style="5" customWidth="1"/>
    <col min="8708" max="8708" width="10.33203125" style="5" customWidth="1"/>
    <col min="8709" max="8709" width="10.6640625" style="5" customWidth="1"/>
    <col min="8710" max="8710" width="12.6640625" style="5" customWidth="1"/>
    <col min="8711" max="8711" width="5.6640625" style="5" customWidth="1"/>
    <col min="8712" max="8712" width="9.77734375" style="5" customWidth="1"/>
    <col min="8713" max="8713" width="9.44140625" style="5" customWidth="1"/>
    <col min="8714" max="8714" width="9.6640625" style="5" customWidth="1"/>
    <col min="8715" max="8715" width="9.33203125" style="5"/>
    <col min="8716" max="8716" width="9.109375" style="5" customWidth="1"/>
    <col min="8717" max="8717" width="10.109375" style="5" customWidth="1"/>
    <col min="8718" max="8718" width="10.6640625" style="5" customWidth="1"/>
    <col min="8719" max="8719" width="8.6640625" style="5" customWidth="1"/>
    <col min="8720" max="8720" width="8.33203125" style="5" customWidth="1"/>
    <col min="8721" max="8721" width="9.6640625" style="5" customWidth="1"/>
    <col min="8722" max="8960" width="9.33203125" style="5"/>
    <col min="8961" max="8961" width="4.33203125" style="5" customWidth="1"/>
    <col min="8962" max="8962" width="4" style="5" customWidth="1"/>
    <col min="8963" max="8963" width="19.44140625" style="5" customWidth="1"/>
    <col min="8964" max="8964" width="10.33203125" style="5" customWidth="1"/>
    <col min="8965" max="8965" width="10.6640625" style="5" customWidth="1"/>
    <col min="8966" max="8966" width="12.6640625" style="5" customWidth="1"/>
    <col min="8967" max="8967" width="5.6640625" style="5" customWidth="1"/>
    <col min="8968" max="8968" width="9.77734375" style="5" customWidth="1"/>
    <col min="8969" max="8969" width="9.44140625" style="5" customWidth="1"/>
    <col min="8970" max="8970" width="9.6640625" style="5" customWidth="1"/>
    <col min="8971" max="8971" width="9.33203125" style="5"/>
    <col min="8972" max="8972" width="9.109375" style="5" customWidth="1"/>
    <col min="8973" max="8973" width="10.109375" style="5" customWidth="1"/>
    <col min="8974" max="8974" width="10.6640625" style="5" customWidth="1"/>
    <col min="8975" max="8975" width="8.6640625" style="5" customWidth="1"/>
    <col min="8976" max="8976" width="8.33203125" style="5" customWidth="1"/>
    <col min="8977" max="8977" width="9.6640625" style="5" customWidth="1"/>
    <col min="8978" max="9216" width="9.33203125" style="5"/>
    <col min="9217" max="9217" width="4.33203125" style="5" customWidth="1"/>
    <col min="9218" max="9218" width="4" style="5" customWidth="1"/>
    <col min="9219" max="9219" width="19.44140625" style="5" customWidth="1"/>
    <col min="9220" max="9220" width="10.33203125" style="5" customWidth="1"/>
    <col min="9221" max="9221" width="10.6640625" style="5" customWidth="1"/>
    <col min="9222" max="9222" width="12.6640625" style="5" customWidth="1"/>
    <col min="9223" max="9223" width="5.6640625" style="5" customWidth="1"/>
    <col min="9224" max="9224" width="9.77734375" style="5" customWidth="1"/>
    <col min="9225" max="9225" width="9.44140625" style="5" customWidth="1"/>
    <col min="9226" max="9226" width="9.6640625" style="5" customWidth="1"/>
    <col min="9227" max="9227" width="9.33203125" style="5"/>
    <col min="9228" max="9228" width="9.109375" style="5" customWidth="1"/>
    <col min="9229" max="9229" width="10.109375" style="5" customWidth="1"/>
    <col min="9230" max="9230" width="10.6640625" style="5" customWidth="1"/>
    <col min="9231" max="9231" width="8.6640625" style="5" customWidth="1"/>
    <col min="9232" max="9232" width="8.33203125" style="5" customWidth="1"/>
    <col min="9233" max="9233" width="9.6640625" style="5" customWidth="1"/>
    <col min="9234" max="9472" width="9.33203125" style="5"/>
    <col min="9473" max="9473" width="4.33203125" style="5" customWidth="1"/>
    <col min="9474" max="9474" width="4" style="5" customWidth="1"/>
    <col min="9475" max="9475" width="19.44140625" style="5" customWidth="1"/>
    <col min="9476" max="9476" width="10.33203125" style="5" customWidth="1"/>
    <col min="9477" max="9477" width="10.6640625" style="5" customWidth="1"/>
    <col min="9478" max="9478" width="12.6640625" style="5" customWidth="1"/>
    <col min="9479" max="9479" width="5.6640625" style="5" customWidth="1"/>
    <col min="9480" max="9480" width="9.77734375" style="5" customWidth="1"/>
    <col min="9481" max="9481" width="9.44140625" style="5" customWidth="1"/>
    <col min="9482" max="9482" width="9.6640625" style="5" customWidth="1"/>
    <col min="9483" max="9483" width="9.33203125" style="5"/>
    <col min="9484" max="9484" width="9.109375" style="5" customWidth="1"/>
    <col min="9485" max="9485" width="10.109375" style="5" customWidth="1"/>
    <col min="9486" max="9486" width="10.6640625" style="5" customWidth="1"/>
    <col min="9487" max="9487" width="8.6640625" style="5" customWidth="1"/>
    <col min="9488" max="9488" width="8.33203125" style="5" customWidth="1"/>
    <col min="9489" max="9489" width="9.6640625" style="5" customWidth="1"/>
    <col min="9490" max="9728" width="9.33203125" style="5"/>
    <col min="9729" max="9729" width="4.33203125" style="5" customWidth="1"/>
    <col min="9730" max="9730" width="4" style="5" customWidth="1"/>
    <col min="9731" max="9731" width="19.44140625" style="5" customWidth="1"/>
    <col min="9732" max="9732" width="10.33203125" style="5" customWidth="1"/>
    <col min="9733" max="9733" width="10.6640625" style="5" customWidth="1"/>
    <col min="9734" max="9734" width="12.6640625" style="5" customWidth="1"/>
    <col min="9735" max="9735" width="5.6640625" style="5" customWidth="1"/>
    <col min="9736" max="9736" width="9.77734375" style="5" customWidth="1"/>
    <col min="9737" max="9737" width="9.44140625" style="5" customWidth="1"/>
    <col min="9738" max="9738" width="9.6640625" style="5" customWidth="1"/>
    <col min="9739" max="9739" width="9.33203125" style="5"/>
    <col min="9740" max="9740" width="9.109375" style="5" customWidth="1"/>
    <col min="9741" max="9741" width="10.109375" style="5" customWidth="1"/>
    <col min="9742" max="9742" width="10.6640625" style="5" customWidth="1"/>
    <col min="9743" max="9743" width="8.6640625" style="5" customWidth="1"/>
    <col min="9744" max="9744" width="8.33203125" style="5" customWidth="1"/>
    <col min="9745" max="9745" width="9.6640625" style="5" customWidth="1"/>
    <col min="9746" max="9984" width="9.33203125" style="5"/>
    <col min="9985" max="9985" width="4.33203125" style="5" customWidth="1"/>
    <col min="9986" max="9986" width="4" style="5" customWidth="1"/>
    <col min="9987" max="9987" width="19.44140625" style="5" customWidth="1"/>
    <col min="9988" max="9988" width="10.33203125" style="5" customWidth="1"/>
    <col min="9989" max="9989" width="10.6640625" style="5" customWidth="1"/>
    <col min="9990" max="9990" width="12.6640625" style="5" customWidth="1"/>
    <col min="9991" max="9991" width="5.6640625" style="5" customWidth="1"/>
    <col min="9992" max="9992" width="9.77734375" style="5" customWidth="1"/>
    <col min="9993" max="9993" width="9.44140625" style="5" customWidth="1"/>
    <col min="9994" max="9994" width="9.6640625" style="5" customWidth="1"/>
    <col min="9995" max="9995" width="9.33203125" style="5"/>
    <col min="9996" max="9996" width="9.109375" style="5" customWidth="1"/>
    <col min="9997" max="9997" width="10.109375" style="5" customWidth="1"/>
    <col min="9998" max="9998" width="10.6640625" style="5" customWidth="1"/>
    <col min="9999" max="9999" width="8.6640625" style="5" customWidth="1"/>
    <col min="10000" max="10000" width="8.33203125" style="5" customWidth="1"/>
    <col min="10001" max="10001" width="9.6640625" style="5" customWidth="1"/>
    <col min="10002" max="10240" width="9.33203125" style="5"/>
    <col min="10241" max="10241" width="4.33203125" style="5" customWidth="1"/>
    <col min="10242" max="10242" width="4" style="5" customWidth="1"/>
    <col min="10243" max="10243" width="19.44140625" style="5" customWidth="1"/>
    <col min="10244" max="10244" width="10.33203125" style="5" customWidth="1"/>
    <col min="10245" max="10245" width="10.6640625" style="5" customWidth="1"/>
    <col min="10246" max="10246" width="12.6640625" style="5" customWidth="1"/>
    <col min="10247" max="10247" width="5.6640625" style="5" customWidth="1"/>
    <col min="10248" max="10248" width="9.77734375" style="5" customWidth="1"/>
    <col min="10249" max="10249" width="9.44140625" style="5" customWidth="1"/>
    <col min="10250" max="10250" width="9.6640625" style="5" customWidth="1"/>
    <col min="10251" max="10251" width="9.33203125" style="5"/>
    <col min="10252" max="10252" width="9.109375" style="5" customWidth="1"/>
    <col min="10253" max="10253" width="10.109375" style="5" customWidth="1"/>
    <col min="10254" max="10254" width="10.6640625" style="5" customWidth="1"/>
    <col min="10255" max="10255" width="8.6640625" style="5" customWidth="1"/>
    <col min="10256" max="10256" width="8.33203125" style="5" customWidth="1"/>
    <col min="10257" max="10257" width="9.6640625" style="5" customWidth="1"/>
    <col min="10258" max="10496" width="9.33203125" style="5"/>
    <col min="10497" max="10497" width="4.33203125" style="5" customWidth="1"/>
    <col min="10498" max="10498" width="4" style="5" customWidth="1"/>
    <col min="10499" max="10499" width="19.44140625" style="5" customWidth="1"/>
    <col min="10500" max="10500" width="10.33203125" style="5" customWidth="1"/>
    <col min="10501" max="10501" width="10.6640625" style="5" customWidth="1"/>
    <col min="10502" max="10502" width="12.6640625" style="5" customWidth="1"/>
    <col min="10503" max="10503" width="5.6640625" style="5" customWidth="1"/>
    <col min="10504" max="10504" width="9.77734375" style="5" customWidth="1"/>
    <col min="10505" max="10505" width="9.44140625" style="5" customWidth="1"/>
    <col min="10506" max="10506" width="9.6640625" style="5" customWidth="1"/>
    <col min="10507" max="10507" width="9.33203125" style="5"/>
    <col min="10508" max="10508" width="9.109375" style="5" customWidth="1"/>
    <col min="10509" max="10509" width="10.109375" style="5" customWidth="1"/>
    <col min="10510" max="10510" width="10.6640625" style="5" customWidth="1"/>
    <col min="10511" max="10511" width="8.6640625" style="5" customWidth="1"/>
    <col min="10512" max="10512" width="8.33203125" style="5" customWidth="1"/>
    <col min="10513" max="10513" width="9.6640625" style="5" customWidth="1"/>
    <col min="10514" max="10752" width="9.33203125" style="5"/>
    <col min="10753" max="10753" width="4.33203125" style="5" customWidth="1"/>
    <col min="10754" max="10754" width="4" style="5" customWidth="1"/>
    <col min="10755" max="10755" width="19.44140625" style="5" customWidth="1"/>
    <col min="10756" max="10756" width="10.33203125" style="5" customWidth="1"/>
    <col min="10757" max="10757" width="10.6640625" style="5" customWidth="1"/>
    <col min="10758" max="10758" width="12.6640625" style="5" customWidth="1"/>
    <col min="10759" max="10759" width="5.6640625" style="5" customWidth="1"/>
    <col min="10760" max="10760" width="9.77734375" style="5" customWidth="1"/>
    <col min="10761" max="10761" width="9.44140625" style="5" customWidth="1"/>
    <col min="10762" max="10762" width="9.6640625" style="5" customWidth="1"/>
    <col min="10763" max="10763" width="9.33203125" style="5"/>
    <col min="10764" max="10764" width="9.109375" style="5" customWidth="1"/>
    <col min="10765" max="10765" width="10.109375" style="5" customWidth="1"/>
    <col min="10766" max="10766" width="10.6640625" style="5" customWidth="1"/>
    <col min="10767" max="10767" width="8.6640625" style="5" customWidth="1"/>
    <col min="10768" max="10768" width="8.33203125" style="5" customWidth="1"/>
    <col min="10769" max="10769" width="9.6640625" style="5" customWidth="1"/>
    <col min="10770" max="11008" width="9.33203125" style="5"/>
    <col min="11009" max="11009" width="4.33203125" style="5" customWidth="1"/>
    <col min="11010" max="11010" width="4" style="5" customWidth="1"/>
    <col min="11011" max="11011" width="19.44140625" style="5" customWidth="1"/>
    <col min="11012" max="11012" width="10.33203125" style="5" customWidth="1"/>
    <col min="11013" max="11013" width="10.6640625" style="5" customWidth="1"/>
    <col min="11014" max="11014" width="12.6640625" style="5" customWidth="1"/>
    <col min="11015" max="11015" width="5.6640625" style="5" customWidth="1"/>
    <col min="11016" max="11016" width="9.77734375" style="5" customWidth="1"/>
    <col min="11017" max="11017" width="9.44140625" style="5" customWidth="1"/>
    <col min="11018" max="11018" width="9.6640625" style="5" customWidth="1"/>
    <col min="11019" max="11019" width="9.33203125" style="5"/>
    <col min="11020" max="11020" width="9.109375" style="5" customWidth="1"/>
    <col min="11021" max="11021" width="10.109375" style="5" customWidth="1"/>
    <col min="11022" max="11022" width="10.6640625" style="5" customWidth="1"/>
    <col min="11023" max="11023" width="8.6640625" style="5" customWidth="1"/>
    <col min="11024" max="11024" width="8.33203125" style="5" customWidth="1"/>
    <col min="11025" max="11025" width="9.6640625" style="5" customWidth="1"/>
    <col min="11026" max="11264" width="9.33203125" style="5"/>
    <col min="11265" max="11265" width="4.33203125" style="5" customWidth="1"/>
    <col min="11266" max="11266" width="4" style="5" customWidth="1"/>
    <col min="11267" max="11267" width="19.44140625" style="5" customWidth="1"/>
    <col min="11268" max="11268" width="10.33203125" style="5" customWidth="1"/>
    <col min="11269" max="11269" width="10.6640625" style="5" customWidth="1"/>
    <col min="11270" max="11270" width="12.6640625" style="5" customWidth="1"/>
    <col min="11271" max="11271" width="5.6640625" style="5" customWidth="1"/>
    <col min="11272" max="11272" width="9.77734375" style="5" customWidth="1"/>
    <col min="11273" max="11273" width="9.44140625" style="5" customWidth="1"/>
    <col min="11274" max="11274" width="9.6640625" style="5" customWidth="1"/>
    <col min="11275" max="11275" width="9.33203125" style="5"/>
    <col min="11276" max="11276" width="9.109375" style="5" customWidth="1"/>
    <col min="11277" max="11277" width="10.109375" style="5" customWidth="1"/>
    <col min="11278" max="11278" width="10.6640625" style="5" customWidth="1"/>
    <col min="11279" max="11279" width="8.6640625" style="5" customWidth="1"/>
    <col min="11280" max="11280" width="8.33203125" style="5" customWidth="1"/>
    <col min="11281" max="11281" width="9.6640625" style="5" customWidth="1"/>
    <col min="11282" max="11520" width="9.33203125" style="5"/>
    <col min="11521" max="11521" width="4.33203125" style="5" customWidth="1"/>
    <col min="11522" max="11522" width="4" style="5" customWidth="1"/>
    <col min="11523" max="11523" width="19.44140625" style="5" customWidth="1"/>
    <col min="11524" max="11524" width="10.33203125" style="5" customWidth="1"/>
    <col min="11525" max="11525" width="10.6640625" style="5" customWidth="1"/>
    <col min="11526" max="11526" width="12.6640625" style="5" customWidth="1"/>
    <col min="11527" max="11527" width="5.6640625" style="5" customWidth="1"/>
    <col min="11528" max="11528" width="9.77734375" style="5" customWidth="1"/>
    <col min="11529" max="11529" width="9.44140625" style="5" customWidth="1"/>
    <col min="11530" max="11530" width="9.6640625" style="5" customWidth="1"/>
    <col min="11531" max="11531" width="9.33203125" style="5"/>
    <col min="11532" max="11532" width="9.109375" style="5" customWidth="1"/>
    <col min="11533" max="11533" width="10.109375" style="5" customWidth="1"/>
    <col min="11534" max="11534" width="10.6640625" style="5" customWidth="1"/>
    <col min="11535" max="11535" width="8.6640625" style="5" customWidth="1"/>
    <col min="11536" max="11536" width="8.33203125" style="5" customWidth="1"/>
    <col min="11537" max="11537" width="9.6640625" style="5" customWidth="1"/>
    <col min="11538" max="11776" width="9.33203125" style="5"/>
    <col min="11777" max="11777" width="4.33203125" style="5" customWidth="1"/>
    <col min="11778" max="11778" width="4" style="5" customWidth="1"/>
    <col min="11779" max="11779" width="19.44140625" style="5" customWidth="1"/>
    <col min="11780" max="11780" width="10.33203125" style="5" customWidth="1"/>
    <col min="11781" max="11781" width="10.6640625" style="5" customWidth="1"/>
    <col min="11782" max="11782" width="12.6640625" style="5" customWidth="1"/>
    <col min="11783" max="11783" width="5.6640625" style="5" customWidth="1"/>
    <col min="11784" max="11784" width="9.77734375" style="5" customWidth="1"/>
    <col min="11785" max="11785" width="9.44140625" style="5" customWidth="1"/>
    <col min="11786" max="11786" width="9.6640625" style="5" customWidth="1"/>
    <col min="11787" max="11787" width="9.33203125" style="5"/>
    <col min="11788" max="11788" width="9.109375" style="5" customWidth="1"/>
    <col min="11789" max="11789" width="10.109375" style="5" customWidth="1"/>
    <col min="11790" max="11790" width="10.6640625" style="5" customWidth="1"/>
    <col min="11791" max="11791" width="8.6640625" style="5" customWidth="1"/>
    <col min="11792" max="11792" width="8.33203125" style="5" customWidth="1"/>
    <col min="11793" max="11793" width="9.6640625" style="5" customWidth="1"/>
    <col min="11794" max="12032" width="9.33203125" style="5"/>
    <col min="12033" max="12033" width="4.33203125" style="5" customWidth="1"/>
    <col min="12034" max="12034" width="4" style="5" customWidth="1"/>
    <col min="12035" max="12035" width="19.44140625" style="5" customWidth="1"/>
    <col min="12036" max="12036" width="10.33203125" style="5" customWidth="1"/>
    <col min="12037" max="12037" width="10.6640625" style="5" customWidth="1"/>
    <col min="12038" max="12038" width="12.6640625" style="5" customWidth="1"/>
    <col min="12039" max="12039" width="5.6640625" style="5" customWidth="1"/>
    <col min="12040" max="12040" width="9.77734375" style="5" customWidth="1"/>
    <col min="12041" max="12041" width="9.44140625" style="5" customWidth="1"/>
    <col min="12042" max="12042" width="9.6640625" style="5" customWidth="1"/>
    <col min="12043" max="12043" width="9.33203125" style="5"/>
    <col min="12044" max="12044" width="9.109375" style="5" customWidth="1"/>
    <col min="12045" max="12045" width="10.109375" style="5" customWidth="1"/>
    <col min="12046" max="12046" width="10.6640625" style="5" customWidth="1"/>
    <col min="12047" max="12047" width="8.6640625" style="5" customWidth="1"/>
    <col min="12048" max="12048" width="8.33203125" style="5" customWidth="1"/>
    <col min="12049" max="12049" width="9.6640625" style="5" customWidth="1"/>
    <col min="12050" max="12288" width="9.33203125" style="5"/>
    <col min="12289" max="12289" width="4.33203125" style="5" customWidth="1"/>
    <col min="12290" max="12290" width="4" style="5" customWidth="1"/>
    <col min="12291" max="12291" width="19.44140625" style="5" customWidth="1"/>
    <col min="12292" max="12292" width="10.33203125" style="5" customWidth="1"/>
    <col min="12293" max="12293" width="10.6640625" style="5" customWidth="1"/>
    <col min="12294" max="12294" width="12.6640625" style="5" customWidth="1"/>
    <col min="12295" max="12295" width="5.6640625" style="5" customWidth="1"/>
    <col min="12296" max="12296" width="9.77734375" style="5" customWidth="1"/>
    <col min="12297" max="12297" width="9.44140625" style="5" customWidth="1"/>
    <col min="12298" max="12298" width="9.6640625" style="5" customWidth="1"/>
    <col min="12299" max="12299" width="9.33203125" style="5"/>
    <col min="12300" max="12300" width="9.109375" style="5" customWidth="1"/>
    <col min="12301" max="12301" width="10.109375" style="5" customWidth="1"/>
    <col min="12302" max="12302" width="10.6640625" style="5" customWidth="1"/>
    <col min="12303" max="12303" width="8.6640625" style="5" customWidth="1"/>
    <col min="12304" max="12304" width="8.33203125" style="5" customWidth="1"/>
    <col min="12305" max="12305" width="9.6640625" style="5" customWidth="1"/>
    <col min="12306" max="12544" width="9.33203125" style="5"/>
    <col min="12545" max="12545" width="4.33203125" style="5" customWidth="1"/>
    <col min="12546" max="12546" width="4" style="5" customWidth="1"/>
    <col min="12547" max="12547" width="19.44140625" style="5" customWidth="1"/>
    <col min="12548" max="12548" width="10.33203125" style="5" customWidth="1"/>
    <col min="12549" max="12549" width="10.6640625" style="5" customWidth="1"/>
    <col min="12550" max="12550" width="12.6640625" style="5" customWidth="1"/>
    <col min="12551" max="12551" width="5.6640625" style="5" customWidth="1"/>
    <col min="12552" max="12552" width="9.77734375" style="5" customWidth="1"/>
    <col min="12553" max="12553" width="9.44140625" style="5" customWidth="1"/>
    <col min="12554" max="12554" width="9.6640625" style="5" customWidth="1"/>
    <col min="12555" max="12555" width="9.33203125" style="5"/>
    <col min="12556" max="12556" width="9.109375" style="5" customWidth="1"/>
    <col min="12557" max="12557" width="10.109375" style="5" customWidth="1"/>
    <col min="12558" max="12558" width="10.6640625" style="5" customWidth="1"/>
    <col min="12559" max="12559" width="8.6640625" style="5" customWidth="1"/>
    <col min="12560" max="12560" width="8.33203125" style="5" customWidth="1"/>
    <col min="12561" max="12561" width="9.6640625" style="5" customWidth="1"/>
    <col min="12562" max="12800" width="9.33203125" style="5"/>
    <col min="12801" max="12801" width="4.33203125" style="5" customWidth="1"/>
    <col min="12802" max="12802" width="4" style="5" customWidth="1"/>
    <col min="12803" max="12803" width="19.44140625" style="5" customWidth="1"/>
    <col min="12804" max="12804" width="10.33203125" style="5" customWidth="1"/>
    <col min="12805" max="12805" width="10.6640625" style="5" customWidth="1"/>
    <col min="12806" max="12806" width="12.6640625" style="5" customWidth="1"/>
    <col min="12807" max="12807" width="5.6640625" style="5" customWidth="1"/>
    <col min="12808" max="12808" width="9.77734375" style="5" customWidth="1"/>
    <col min="12809" max="12809" width="9.44140625" style="5" customWidth="1"/>
    <col min="12810" max="12810" width="9.6640625" style="5" customWidth="1"/>
    <col min="12811" max="12811" width="9.33203125" style="5"/>
    <col min="12812" max="12812" width="9.109375" style="5" customWidth="1"/>
    <col min="12813" max="12813" width="10.109375" style="5" customWidth="1"/>
    <col min="12814" max="12814" width="10.6640625" style="5" customWidth="1"/>
    <col min="12815" max="12815" width="8.6640625" style="5" customWidth="1"/>
    <col min="12816" max="12816" width="8.33203125" style="5" customWidth="1"/>
    <col min="12817" max="12817" width="9.6640625" style="5" customWidth="1"/>
    <col min="12818" max="13056" width="9.33203125" style="5"/>
    <col min="13057" max="13057" width="4.33203125" style="5" customWidth="1"/>
    <col min="13058" max="13058" width="4" style="5" customWidth="1"/>
    <col min="13059" max="13059" width="19.44140625" style="5" customWidth="1"/>
    <col min="13060" max="13060" width="10.33203125" style="5" customWidth="1"/>
    <col min="13061" max="13061" width="10.6640625" style="5" customWidth="1"/>
    <col min="13062" max="13062" width="12.6640625" style="5" customWidth="1"/>
    <col min="13063" max="13063" width="5.6640625" style="5" customWidth="1"/>
    <col min="13064" max="13064" width="9.77734375" style="5" customWidth="1"/>
    <col min="13065" max="13065" width="9.44140625" style="5" customWidth="1"/>
    <col min="13066" max="13066" width="9.6640625" style="5" customWidth="1"/>
    <col min="13067" max="13067" width="9.33203125" style="5"/>
    <col min="13068" max="13068" width="9.109375" style="5" customWidth="1"/>
    <col min="13069" max="13069" width="10.109375" style="5" customWidth="1"/>
    <col min="13070" max="13070" width="10.6640625" style="5" customWidth="1"/>
    <col min="13071" max="13071" width="8.6640625" style="5" customWidth="1"/>
    <col min="13072" max="13072" width="8.33203125" style="5" customWidth="1"/>
    <col min="13073" max="13073" width="9.6640625" style="5" customWidth="1"/>
    <col min="13074" max="13312" width="9.33203125" style="5"/>
    <col min="13313" max="13313" width="4.33203125" style="5" customWidth="1"/>
    <col min="13314" max="13314" width="4" style="5" customWidth="1"/>
    <col min="13315" max="13315" width="19.44140625" style="5" customWidth="1"/>
    <col min="13316" max="13316" width="10.33203125" style="5" customWidth="1"/>
    <col min="13317" max="13317" width="10.6640625" style="5" customWidth="1"/>
    <col min="13318" max="13318" width="12.6640625" style="5" customWidth="1"/>
    <col min="13319" max="13319" width="5.6640625" style="5" customWidth="1"/>
    <col min="13320" max="13320" width="9.77734375" style="5" customWidth="1"/>
    <col min="13321" max="13321" width="9.44140625" style="5" customWidth="1"/>
    <col min="13322" max="13322" width="9.6640625" style="5" customWidth="1"/>
    <col min="13323" max="13323" width="9.33203125" style="5"/>
    <col min="13324" max="13324" width="9.109375" style="5" customWidth="1"/>
    <col min="13325" max="13325" width="10.109375" style="5" customWidth="1"/>
    <col min="13326" max="13326" width="10.6640625" style="5" customWidth="1"/>
    <col min="13327" max="13327" width="8.6640625" style="5" customWidth="1"/>
    <col min="13328" max="13328" width="8.33203125" style="5" customWidth="1"/>
    <col min="13329" max="13329" width="9.6640625" style="5" customWidth="1"/>
    <col min="13330" max="13568" width="9.33203125" style="5"/>
    <col min="13569" max="13569" width="4.33203125" style="5" customWidth="1"/>
    <col min="13570" max="13570" width="4" style="5" customWidth="1"/>
    <col min="13571" max="13571" width="19.44140625" style="5" customWidth="1"/>
    <col min="13572" max="13572" width="10.33203125" style="5" customWidth="1"/>
    <col min="13573" max="13573" width="10.6640625" style="5" customWidth="1"/>
    <col min="13574" max="13574" width="12.6640625" style="5" customWidth="1"/>
    <col min="13575" max="13575" width="5.6640625" style="5" customWidth="1"/>
    <col min="13576" max="13576" width="9.77734375" style="5" customWidth="1"/>
    <col min="13577" max="13577" width="9.44140625" style="5" customWidth="1"/>
    <col min="13578" max="13578" width="9.6640625" style="5" customWidth="1"/>
    <col min="13579" max="13579" width="9.33203125" style="5"/>
    <col min="13580" max="13580" width="9.109375" style="5" customWidth="1"/>
    <col min="13581" max="13581" width="10.109375" style="5" customWidth="1"/>
    <col min="13582" max="13582" width="10.6640625" style="5" customWidth="1"/>
    <col min="13583" max="13583" width="8.6640625" style="5" customWidth="1"/>
    <col min="13584" max="13584" width="8.33203125" style="5" customWidth="1"/>
    <col min="13585" max="13585" width="9.6640625" style="5" customWidth="1"/>
    <col min="13586" max="13824" width="9.33203125" style="5"/>
    <col min="13825" max="13825" width="4.33203125" style="5" customWidth="1"/>
    <col min="13826" max="13826" width="4" style="5" customWidth="1"/>
    <col min="13827" max="13827" width="19.44140625" style="5" customWidth="1"/>
    <col min="13828" max="13828" width="10.33203125" style="5" customWidth="1"/>
    <col min="13829" max="13829" width="10.6640625" style="5" customWidth="1"/>
    <col min="13830" max="13830" width="12.6640625" style="5" customWidth="1"/>
    <col min="13831" max="13831" width="5.6640625" style="5" customWidth="1"/>
    <col min="13832" max="13832" width="9.77734375" style="5" customWidth="1"/>
    <col min="13833" max="13833" width="9.44140625" style="5" customWidth="1"/>
    <col min="13834" max="13834" width="9.6640625" style="5" customWidth="1"/>
    <col min="13835" max="13835" width="9.33203125" style="5"/>
    <col min="13836" max="13836" width="9.109375" style="5" customWidth="1"/>
    <col min="13837" max="13837" width="10.109375" style="5" customWidth="1"/>
    <col min="13838" max="13838" width="10.6640625" style="5" customWidth="1"/>
    <col min="13839" max="13839" width="8.6640625" style="5" customWidth="1"/>
    <col min="13840" max="13840" width="8.33203125" style="5" customWidth="1"/>
    <col min="13841" max="13841" width="9.6640625" style="5" customWidth="1"/>
    <col min="13842" max="14080" width="9.33203125" style="5"/>
    <col min="14081" max="14081" width="4.33203125" style="5" customWidth="1"/>
    <col min="14082" max="14082" width="4" style="5" customWidth="1"/>
    <col min="14083" max="14083" width="19.44140625" style="5" customWidth="1"/>
    <col min="14084" max="14084" width="10.33203125" style="5" customWidth="1"/>
    <col min="14085" max="14085" width="10.6640625" style="5" customWidth="1"/>
    <col min="14086" max="14086" width="12.6640625" style="5" customWidth="1"/>
    <col min="14087" max="14087" width="5.6640625" style="5" customWidth="1"/>
    <col min="14088" max="14088" width="9.77734375" style="5" customWidth="1"/>
    <col min="14089" max="14089" width="9.44140625" style="5" customWidth="1"/>
    <col min="14090" max="14090" width="9.6640625" style="5" customWidth="1"/>
    <col min="14091" max="14091" width="9.33203125" style="5"/>
    <col min="14092" max="14092" width="9.109375" style="5" customWidth="1"/>
    <col min="14093" max="14093" width="10.109375" style="5" customWidth="1"/>
    <col min="14094" max="14094" width="10.6640625" style="5" customWidth="1"/>
    <col min="14095" max="14095" width="8.6640625" style="5" customWidth="1"/>
    <col min="14096" max="14096" width="8.33203125" style="5" customWidth="1"/>
    <col min="14097" max="14097" width="9.6640625" style="5" customWidth="1"/>
    <col min="14098" max="14336" width="9.33203125" style="5"/>
    <col min="14337" max="14337" width="4.33203125" style="5" customWidth="1"/>
    <col min="14338" max="14338" width="4" style="5" customWidth="1"/>
    <col min="14339" max="14339" width="19.44140625" style="5" customWidth="1"/>
    <col min="14340" max="14340" width="10.33203125" style="5" customWidth="1"/>
    <col min="14341" max="14341" width="10.6640625" style="5" customWidth="1"/>
    <col min="14342" max="14342" width="12.6640625" style="5" customWidth="1"/>
    <col min="14343" max="14343" width="5.6640625" style="5" customWidth="1"/>
    <col min="14344" max="14344" width="9.77734375" style="5" customWidth="1"/>
    <col min="14345" max="14345" width="9.44140625" style="5" customWidth="1"/>
    <col min="14346" max="14346" width="9.6640625" style="5" customWidth="1"/>
    <col min="14347" max="14347" width="9.33203125" style="5"/>
    <col min="14348" max="14348" width="9.109375" style="5" customWidth="1"/>
    <col min="14349" max="14349" width="10.109375" style="5" customWidth="1"/>
    <col min="14350" max="14350" width="10.6640625" style="5" customWidth="1"/>
    <col min="14351" max="14351" width="8.6640625" style="5" customWidth="1"/>
    <col min="14352" max="14352" width="8.33203125" style="5" customWidth="1"/>
    <col min="14353" max="14353" width="9.6640625" style="5" customWidth="1"/>
    <col min="14354" max="14592" width="9.33203125" style="5"/>
    <col min="14593" max="14593" width="4.33203125" style="5" customWidth="1"/>
    <col min="14594" max="14594" width="4" style="5" customWidth="1"/>
    <col min="14595" max="14595" width="19.44140625" style="5" customWidth="1"/>
    <col min="14596" max="14596" width="10.33203125" style="5" customWidth="1"/>
    <col min="14597" max="14597" width="10.6640625" style="5" customWidth="1"/>
    <col min="14598" max="14598" width="12.6640625" style="5" customWidth="1"/>
    <col min="14599" max="14599" width="5.6640625" style="5" customWidth="1"/>
    <col min="14600" max="14600" width="9.77734375" style="5" customWidth="1"/>
    <col min="14601" max="14601" width="9.44140625" style="5" customWidth="1"/>
    <col min="14602" max="14602" width="9.6640625" style="5" customWidth="1"/>
    <col min="14603" max="14603" width="9.33203125" style="5"/>
    <col min="14604" max="14604" width="9.109375" style="5" customWidth="1"/>
    <col min="14605" max="14605" width="10.109375" style="5" customWidth="1"/>
    <col min="14606" max="14606" width="10.6640625" style="5" customWidth="1"/>
    <col min="14607" max="14607" width="8.6640625" style="5" customWidth="1"/>
    <col min="14608" max="14608" width="8.33203125" style="5" customWidth="1"/>
    <col min="14609" max="14609" width="9.6640625" style="5" customWidth="1"/>
    <col min="14610" max="14848" width="9.33203125" style="5"/>
    <col min="14849" max="14849" width="4.33203125" style="5" customWidth="1"/>
    <col min="14850" max="14850" width="4" style="5" customWidth="1"/>
    <col min="14851" max="14851" width="19.44140625" style="5" customWidth="1"/>
    <col min="14852" max="14852" width="10.33203125" style="5" customWidth="1"/>
    <col min="14853" max="14853" width="10.6640625" style="5" customWidth="1"/>
    <col min="14854" max="14854" width="12.6640625" style="5" customWidth="1"/>
    <col min="14855" max="14855" width="5.6640625" style="5" customWidth="1"/>
    <col min="14856" max="14856" width="9.77734375" style="5" customWidth="1"/>
    <col min="14857" max="14857" width="9.44140625" style="5" customWidth="1"/>
    <col min="14858" max="14858" width="9.6640625" style="5" customWidth="1"/>
    <col min="14859" max="14859" width="9.33203125" style="5"/>
    <col min="14860" max="14860" width="9.109375" style="5" customWidth="1"/>
    <col min="14861" max="14861" width="10.109375" style="5" customWidth="1"/>
    <col min="14862" max="14862" width="10.6640625" style="5" customWidth="1"/>
    <col min="14863" max="14863" width="8.6640625" style="5" customWidth="1"/>
    <col min="14864" max="14864" width="8.33203125" style="5" customWidth="1"/>
    <col min="14865" max="14865" width="9.6640625" style="5" customWidth="1"/>
    <col min="14866" max="15104" width="9.33203125" style="5"/>
    <col min="15105" max="15105" width="4.33203125" style="5" customWidth="1"/>
    <col min="15106" max="15106" width="4" style="5" customWidth="1"/>
    <col min="15107" max="15107" width="19.44140625" style="5" customWidth="1"/>
    <col min="15108" max="15108" width="10.33203125" style="5" customWidth="1"/>
    <col min="15109" max="15109" width="10.6640625" style="5" customWidth="1"/>
    <col min="15110" max="15110" width="12.6640625" style="5" customWidth="1"/>
    <col min="15111" max="15111" width="5.6640625" style="5" customWidth="1"/>
    <col min="15112" max="15112" width="9.77734375" style="5" customWidth="1"/>
    <col min="15113" max="15113" width="9.44140625" style="5" customWidth="1"/>
    <col min="15114" max="15114" width="9.6640625" style="5" customWidth="1"/>
    <col min="15115" max="15115" width="9.33203125" style="5"/>
    <col min="15116" max="15116" width="9.109375" style="5" customWidth="1"/>
    <col min="15117" max="15117" width="10.109375" style="5" customWidth="1"/>
    <col min="15118" max="15118" width="10.6640625" style="5" customWidth="1"/>
    <col min="15119" max="15119" width="8.6640625" style="5" customWidth="1"/>
    <col min="15120" max="15120" width="8.33203125" style="5" customWidth="1"/>
    <col min="15121" max="15121" width="9.6640625" style="5" customWidth="1"/>
    <col min="15122" max="15360" width="9.33203125" style="5"/>
    <col min="15361" max="15361" width="4.33203125" style="5" customWidth="1"/>
    <col min="15362" max="15362" width="4" style="5" customWidth="1"/>
    <col min="15363" max="15363" width="19.44140625" style="5" customWidth="1"/>
    <col min="15364" max="15364" width="10.33203125" style="5" customWidth="1"/>
    <col min="15365" max="15365" width="10.6640625" style="5" customWidth="1"/>
    <col min="15366" max="15366" width="12.6640625" style="5" customWidth="1"/>
    <col min="15367" max="15367" width="5.6640625" style="5" customWidth="1"/>
    <col min="15368" max="15368" width="9.77734375" style="5" customWidth="1"/>
    <col min="15369" max="15369" width="9.44140625" style="5" customWidth="1"/>
    <col min="15370" max="15370" width="9.6640625" style="5" customWidth="1"/>
    <col min="15371" max="15371" width="9.33203125" style="5"/>
    <col min="15372" max="15372" width="9.109375" style="5" customWidth="1"/>
    <col min="15373" max="15373" width="10.109375" style="5" customWidth="1"/>
    <col min="15374" max="15374" width="10.6640625" style="5" customWidth="1"/>
    <col min="15375" max="15375" width="8.6640625" style="5" customWidth="1"/>
    <col min="15376" max="15376" width="8.33203125" style="5" customWidth="1"/>
    <col min="15377" max="15377" width="9.6640625" style="5" customWidth="1"/>
    <col min="15378" max="15616" width="9.33203125" style="5"/>
    <col min="15617" max="15617" width="4.33203125" style="5" customWidth="1"/>
    <col min="15618" max="15618" width="4" style="5" customWidth="1"/>
    <col min="15619" max="15619" width="19.44140625" style="5" customWidth="1"/>
    <col min="15620" max="15620" width="10.33203125" style="5" customWidth="1"/>
    <col min="15621" max="15621" width="10.6640625" style="5" customWidth="1"/>
    <col min="15622" max="15622" width="12.6640625" style="5" customWidth="1"/>
    <col min="15623" max="15623" width="5.6640625" style="5" customWidth="1"/>
    <col min="15624" max="15624" width="9.77734375" style="5" customWidth="1"/>
    <col min="15625" max="15625" width="9.44140625" style="5" customWidth="1"/>
    <col min="15626" max="15626" width="9.6640625" style="5" customWidth="1"/>
    <col min="15627" max="15627" width="9.33203125" style="5"/>
    <col min="15628" max="15628" width="9.109375" style="5" customWidth="1"/>
    <col min="15629" max="15629" width="10.109375" style="5" customWidth="1"/>
    <col min="15630" max="15630" width="10.6640625" style="5" customWidth="1"/>
    <col min="15631" max="15631" width="8.6640625" style="5" customWidth="1"/>
    <col min="15632" max="15632" width="8.33203125" style="5" customWidth="1"/>
    <col min="15633" max="15633" width="9.6640625" style="5" customWidth="1"/>
    <col min="15634" max="15872" width="9.33203125" style="5"/>
    <col min="15873" max="15873" width="4.33203125" style="5" customWidth="1"/>
    <col min="15874" max="15874" width="4" style="5" customWidth="1"/>
    <col min="15875" max="15875" width="19.44140625" style="5" customWidth="1"/>
    <col min="15876" max="15876" width="10.33203125" style="5" customWidth="1"/>
    <col min="15877" max="15877" width="10.6640625" style="5" customWidth="1"/>
    <col min="15878" max="15878" width="12.6640625" style="5" customWidth="1"/>
    <col min="15879" max="15879" width="5.6640625" style="5" customWidth="1"/>
    <col min="15880" max="15880" width="9.77734375" style="5" customWidth="1"/>
    <col min="15881" max="15881" width="9.44140625" style="5" customWidth="1"/>
    <col min="15882" max="15882" width="9.6640625" style="5" customWidth="1"/>
    <col min="15883" max="15883" width="9.33203125" style="5"/>
    <col min="15884" max="15884" width="9.109375" style="5" customWidth="1"/>
    <col min="15885" max="15885" width="10.109375" style="5" customWidth="1"/>
    <col min="15886" max="15886" width="10.6640625" style="5" customWidth="1"/>
    <col min="15887" max="15887" width="8.6640625" style="5" customWidth="1"/>
    <col min="15888" max="15888" width="8.33203125" style="5" customWidth="1"/>
    <col min="15889" max="15889" width="9.6640625" style="5" customWidth="1"/>
    <col min="15890" max="16128" width="9.33203125" style="5"/>
    <col min="16129" max="16129" width="4.33203125" style="5" customWidth="1"/>
    <col min="16130" max="16130" width="4" style="5" customWidth="1"/>
    <col min="16131" max="16131" width="19.44140625" style="5" customWidth="1"/>
    <col min="16132" max="16132" width="10.33203125" style="5" customWidth="1"/>
    <col min="16133" max="16133" width="10.6640625" style="5" customWidth="1"/>
    <col min="16134" max="16134" width="12.6640625" style="5" customWidth="1"/>
    <col min="16135" max="16135" width="5.6640625" style="5" customWidth="1"/>
    <col min="16136" max="16136" width="9.77734375" style="5" customWidth="1"/>
    <col min="16137" max="16137" width="9.44140625" style="5" customWidth="1"/>
    <col min="16138" max="16138" width="9.6640625" style="5" customWidth="1"/>
    <col min="16139" max="16139" width="9.33203125" style="5"/>
    <col min="16140" max="16140" width="9.109375" style="5" customWidth="1"/>
    <col min="16141" max="16141" width="10.109375" style="5" customWidth="1"/>
    <col min="16142" max="16142" width="10.6640625" style="5" customWidth="1"/>
    <col min="16143" max="16143" width="8.6640625" style="5" customWidth="1"/>
    <col min="16144" max="16144" width="8.33203125" style="5" customWidth="1"/>
    <col min="16145" max="16145" width="9.6640625" style="5" customWidth="1"/>
    <col min="16146" max="16384" width="9.33203125" style="5"/>
  </cols>
  <sheetData>
    <row r="1" spans="1:17" ht="26.25" customHeight="1" x14ac:dyDescent="0.2">
      <c r="A1" s="1646" t="s">
        <v>136</v>
      </c>
      <c r="B1" s="1646" t="s">
        <v>137</v>
      </c>
      <c r="C1" s="1646" t="s">
        <v>0</v>
      </c>
      <c r="D1" s="1647" t="s">
        <v>138</v>
      </c>
      <c r="E1" s="1648"/>
      <c r="F1" s="1647" t="s">
        <v>139</v>
      </c>
      <c r="G1" s="1648"/>
      <c r="H1" s="1649" t="s">
        <v>112</v>
      </c>
      <c r="I1" s="1649"/>
      <c r="J1" s="1649"/>
      <c r="K1" s="1649"/>
      <c r="L1" s="1649"/>
      <c r="M1" s="1649"/>
      <c r="N1" s="1649"/>
      <c r="O1" s="1649"/>
      <c r="P1" s="1645" t="s">
        <v>134</v>
      </c>
      <c r="Q1" s="1645"/>
    </row>
    <row r="2" spans="1:17" s="51" customFormat="1" ht="60" customHeight="1" x14ac:dyDescent="0.25">
      <c r="A2" s="1646"/>
      <c r="B2" s="1646"/>
      <c r="C2" s="1646"/>
      <c r="D2" s="126" t="s">
        <v>140</v>
      </c>
      <c r="E2" s="126" t="s">
        <v>141</v>
      </c>
      <c r="F2" s="126" t="s">
        <v>142</v>
      </c>
      <c r="G2" s="126" t="s">
        <v>143</v>
      </c>
      <c r="H2" s="126" t="s">
        <v>114</v>
      </c>
      <c r="I2" s="126" t="s">
        <v>270</v>
      </c>
      <c r="J2" s="126" t="s">
        <v>271</v>
      </c>
      <c r="K2" s="126" t="s">
        <v>120</v>
      </c>
      <c r="L2" s="126" t="s">
        <v>122</v>
      </c>
      <c r="M2" s="126" t="s">
        <v>125</v>
      </c>
      <c r="N2" s="126" t="s">
        <v>127</v>
      </c>
      <c r="O2" s="126" t="s">
        <v>272</v>
      </c>
      <c r="P2" s="126" t="s">
        <v>273</v>
      </c>
      <c r="Q2" s="126" t="s">
        <v>274</v>
      </c>
    </row>
    <row r="3" spans="1:17" s="51" customFormat="1" ht="15" customHeight="1" x14ac:dyDescent="0.25">
      <c r="A3" s="127">
        <v>1</v>
      </c>
      <c r="B3" s="127"/>
      <c r="C3" s="81" t="s">
        <v>148</v>
      </c>
      <c r="D3" s="81"/>
      <c r="E3" s="81"/>
      <c r="F3" s="81"/>
      <c r="G3" s="81"/>
      <c r="H3" s="128"/>
      <c r="I3" s="128"/>
      <c r="J3" s="128"/>
      <c r="K3" s="128"/>
      <c r="L3" s="128"/>
      <c r="M3" s="128"/>
      <c r="N3" s="128"/>
      <c r="O3" s="128"/>
      <c r="P3" s="128"/>
      <c r="Q3" s="128"/>
    </row>
    <row r="4" spans="1:17" s="51" customFormat="1" ht="15" customHeight="1" x14ac:dyDescent="0.25">
      <c r="A4" s="127">
        <v>1</v>
      </c>
      <c r="B4" s="127">
        <v>1</v>
      </c>
      <c r="C4" s="60" t="s">
        <v>163</v>
      </c>
      <c r="D4" s="60"/>
      <c r="E4" s="60"/>
      <c r="F4" s="60"/>
      <c r="G4" s="60"/>
      <c r="H4" s="128"/>
      <c r="I4" s="128"/>
      <c r="J4" s="128"/>
      <c r="K4" s="128"/>
      <c r="L4" s="128"/>
      <c r="M4" s="128"/>
      <c r="N4" s="128"/>
      <c r="O4" s="128"/>
      <c r="P4" s="128"/>
      <c r="Q4" s="128"/>
    </row>
    <row r="5" spans="1:17" s="62" customFormat="1" ht="24.9" customHeight="1" x14ac:dyDescent="0.25">
      <c r="A5" s="129"/>
      <c r="B5" s="129">
        <v>12</v>
      </c>
      <c r="C5" s="83" t="s">
        <v>149</v>
      </c>
      <c r="D5" s="130">
        <v>153919</v>
      </c>
      <c r="E5" s="131">
        <v>151263</v>
      </c>
      <c r="F5" s="130">
        <f>SUM(H5:Q5)</f>
        <v>92001</v>
      </c>
      <c r="G5" s="132">
        <f>F5/E5*100</f>
        <v>60.821879772317089</v>
      </c>
      <c r="H5" s="131">
        <f>'8'!K46</f>
        <v>0</v>
      </c>
      <c r="I5" s="131">
        <f>'8'!L46</f>
        <v>3580</v>
      </c>
      <c r="J5" s="131">
        <f>'8'!M46</f>
        <v>14687</v>
      </c>
      <c r="K5" s="131">
        <f>'8'!N46</f>
        <v>66291</v>
      </c>
      <c r="L5" s="131">
        <f>'8'!O46</f>
        <v>3243</v>
      </c>
      <c r="M5" s="131">
        <f>'8'!P46</f>
        <v>0</v>
      </c>
      <c r="N5" s="131">
        <f>'8'!Q46</f>
        <v>0</v>
      </c>
      <c r="O5" s="131">
        <f>'8'!R46</f>
        <v>4200</v>
      </c>
      <c r="P5" s="131">
        <f>'8'!S46</f>
        <v>0</v>
      </c>
      <c r="Q5" s="131">
        <f>'8'!T46</f>
        <v>0</v>
      </c>
    </row>
    <row r="6" spans="1:17" s="62" customFormat="1" ht="14.1" customHeight="1" x14ac:dyDescent="0.25">
      <c r="A6" s="129"/>
      <c r="B6" s="129">
        <v>13</v>
      </c>
      <c r="C6" s="81" t="s">
        <v>150</v>
      </c>
      <c r="D6" s="133">
        <v>1125259</v>
      </c>
      <c r="E6" s="133">
        <v>1340379</v>
      </c>
      <c r="F6" s="130">
        <f t="shared" ref="F6:F15" si="0">SUM(H6:Q6)</f>
        <v>1221743</v>
      </c>
      <c r="G6" s="132">
        <f t="shared" ref="G6:G18" si="1">F6/E6*100</f>
        <v>91.149070524083115</v>
      </c>
      <c r="H6" s="131">
        <f>'8'!K224</f>
        <v>2375</v>
      </c>
      <c r="I6" s="131">
        <f>'8'!L224</f>
        <v>395</v>
      </c>
      <c r="J6" s="131">
        <f>'8'!M224</f>
        <v>26016</v>
      </c>
      <c r="K6" s="131">
        <f>'8'!N224</f>
        <v>4070</v>
      </c>
      <c r="L6" s="131">
        <f>'8'!O224</f>
        <v>974542</v>
      </c>
      <c r="M6" s="131">
        <f>'8'!P224</f>
        <v>53854</v>
      </c>
      <c r="N6" s="131">
        <f>'8'!Q224</f>
        <v>129015</v>
      </c>
      <c r="O6" s="131">
        <f>'8'!R224</f>
        <v>31476</v>
      </c>
      <c r="P6" s="131">
        <f>'8'!S224</f>
        <v>0</v>
      </c>
      <c r="Q6" s="131">
        <f>'8'!T224</f>
        <v>0</v>
      </c>
    </row>
    <row r="7" spans="1:17" s="62" customFormat="1" ht="14.1" customHeight="1" x14ac:dyDescent="0.25">
      <c r="A7" s="129"/>
      <c r="B7" s="129">
        <v>14</v>
      </c>
      <c r="C7" s="81" t="s">
        <v>151</v>
      </c>
      <c r="D7" s="133">
        <v>29420</v>
      </c>
      <c r="E7" s="133">
        <v>40280</v>
      </c>
      <c r="F7" s="130">
        <f t="shared" si="0"/>
        <v>18925</v>
      </c>
      <c r="G7" s="132">
        <f t="shared" si="1"/>
        <v>46.98361469712016</v>
      </c>
      <c r="H7" s="131">
        <f>'8'!K236</f>
        <v>0</v>
      </c>
      <c r="I7" s="131">
        <f>'8'!L236</f>
        <v>0</v>
      </c>
      <c r="J7" s="131">
        <f>'8'!M236</f>
        <v>14349</v>
      </c>
      <c r="K7" s="131">
        <f>'8'!N236</f>
        <v>0</v>
      </c>
      <c r="L7" s="131">
        <f>'8'!O236</f>
        <v>0</v>
      </c>
      <c r="M7" s="131">
        <f>'8'!P236</f>
        <v>4158</v>
      </c>
      <c r="N7" s="131">
        <f>'8'!Q236</f>
        <v>0</v>
      </c>
      <c r="O7" s="131">
        <f>'8'!R236</f>
        <v>418</v>
      </c>
      <c r="P7" s="131">
        <f>'8'!S236</f>
        <v>0</v>
      </c>
      <c r="Q7" s="131">
        <f>'8'!T236</f>
        <v>0</v>
      </c>
    </row>
    <row r="8" spans="1:17" s="62" customFormat="1" ht="14.1" customHeight="1" x14ac:dyDescent="0.25">
      <c r="A8" s="129"/>
      <c r="B8" s="129">
        <v>15</v>
      </c>
      <c r="C8" s="134" t="s">
        <v>184</v>
      </c>
      <c r="D8" s="131">
        <v>2708366</v>
      </c>
      <c r="E8" s="131">
        <v>2978758</v>
      </c>
      <c r="F8" s="130">
        <f t="shared" si="0"/>
        <v>2490948</v>
      </c>
      <c r="G8" s="132">
        <f t="shared" si="1"/>
        <v>83.623711627463521</v>
      </c>
      <c r="H8" s="131">
        <f>'8'!K495</f>
        <v>9630</v>
      </c>
      <c r="I8" s="131">
        <f>'8'!L495</f>
        <v>1478</v>
      </c>
      <c r="J8" s="131">
        <f>'8'!M495</f>
        <v>1517695</v>
      </c>
      <c r="K8" s="131">
        <f>'8'!N495</f>
        <v>0</v>
      </c>
      <c r="L8" s="131">
        <f>'8'!O495</f>
        <v>660555</v>
      </c>
      <c r="M8" s="131">
        <f>'8'!P495</f>
        <v>113143</v>
      </c>
      <c r="N8" s="131">
        <f>'8'!Q495</f>
        <v>182247</v>
      </c>
      <c r="O8" s="131">
        <f>'8'!R495</f>
        <v>6200</v>
      </c>
      <c r="P8" s="131">
        <f>'8'!S495</f>
        <v>0</v>
      </c>
      <c r="Q8" s="131">
        <f>'8'!T495</f>
        <v>0</v>
      </c>
    </row>
    <row r="9" spans="1:17" s="62" customFormat="1" ht="14.1" customHeight="1" x14ac:dyDescent="0.25">
      <c r="A9" s="129"/>
      <c r="B9" s="129">
        <v>16</v>
      </c>
      <c r="C9" s="134" t="s">
        <v>153</v>
      </c>
      <c r="D9" s="131">
        <v>36679202</v>
      </c>
      <c r="E9" s="131">
        <v>46302694</v>
      </c>
      <c r="F9" s="130">
        <f t="shared" si="0"/>
        <v>18255869</v>
      </c>
      <c r="G9" s="132">
        <f t="shared" si="1"/>
        <v>39.42722857551226</v>
      </c>
      <c r="H9" s="131">
        <f>'8'!K641</f>
        <v>1687</v>
      </c>
      <c r="I9" s="131">
        <f>'8'!L641</f>
        <v>177</v>
      </c>
      <c r="J9" s="131">
        <f>'8'!M641</f>
        <v>3712129</v>
      </c>
      <c r="K9" s="131">
        <f>'8'!N641</f>
        <v>0</v>
      </c>
      <c r="L9" s="131">
        <f>'8'!O641</f>
        <v>11197</v>
      </c>
      <c r="M9" s="131">
        <f>'8'!P641</f>
        <v>12547716</v>
      </c>
      <c r="N9" s="131">
        <f>'8'!Q641</f>
        <v>1967348</v>
      </c>
      <c r="O9" s="131">
        <f>'8'!R641</f>
        <v>15615</v>
      </c>
      <c r="P9" s="131">
        <f>'8'!S641</f>
        <v>0</v>
      </c>
      <c r="Q9" s="131">
        <f>'8'!T641</f>
        <v>0</v>
      </c>
    </row>
    <row r="10" spans="1:17" s="62" customFormat="1" ht="14.1" customHeight="1" x14ac:dyDescent="0.25">
      <c r="A10" s="129"/>
      <c r="B10" s="129">
        <v>17</v>
      </c>
      <c r="C10" s="134" t="s">
        <v>219</v>
      </c>
      <c r="D10" s="131">
        <v>163568</v>
      </c>
      <c r="E10" s="131">
        <v>542864</v>
      </c>
      <c r="F10" s="130">
        <f t="shared" si="0"/>
        <v>477659</v>
      </c>
      <c r="G10" s="132">
        <f t="shared" si="1"/>
        <v>87.988704353208163</v>
      </c>
      <c r="H10" s="131">
        <f>'8'!K665</f>
        <v>0</v>
      </c>
      <c r="I10" s="131">
        <f>'8'!L665</f>
        <v>0</v>
      </c>
      <c r="J10" s="131">
        <f>'8'!M665</f>
        <v>59346</v>
      </c>
      <c r="K10" s="131">
        <f>'8'!N665</f>
        <v>0</v>
      </c>
      <c r="L10" s="131">
        <f>'8'!O665</f>
        <v>0</v>
      </c>
      <c r="M10" s="131">
        <f>'8'!P665</f>
        <v>21890</v>
      </c>
      <c r="N10" s="131">
        <f>'8'!Q665</f>
        <v>645</v>
      </c>
      <c r="O10" s="131">
        <f>'8'!R665</f>
        <v>45778</v>
      </c>
      <c r="P10" s="131">
        <f>'8'!S665</f>
        <v>0</v>
      </c>
      <c r="Q10" s="131">
        <f>'8'!T665</f>
        <v>350000</v>
      </c>
    </row>
    <row r="11" spans="1:17" s="62" customFormat="1" ht="14.1" customHeight="1" x14ac:dyDescent="0.25">
      <c r="A11" s="129"/>
      <c r="B11" s="129">
        <v>18</v>
      </c>
      <c r="C11" s="134" t="s">
        <v>275</v>
      </c>
      <c r="D11" s="131">
        <v>262660</v>
      </c>
      <c r="E11" s="131">
        <v>264501</v>
      </c>
      <c r="F11" s="130">
        <f t="shared" si="0"/>
        <v>236350</v>
      </c>
      <c r="G11" s="132">
        <f t="shared" si="1"/>
        <v>89.356940049375993</v>
      </c>
      <c r="H11" s="131">
        <f>'8'!K688</f>
        <v>148185</v>
      </c>
      <c r="I11" s="131">
        <f>'8'!L688</f>
        <v>18819</v>
      </c>
      <c r="J11" s="131">
        <f>'8'!M688</f>
        <v>59136</v>
      </c>
      <c r="K11" s="131">
        <f>'8'!N688</f>
        <v>0</v>
      </c>
      <c r="L11" s="131">
        <f>'8'!O688</f>
        <v>5800</v>
      </c>
      <c r="M11" s="131">
        <f>'8'!P688</f>
        <v>2959</v>
      </c>
      <c r="N11" s="131">
        <f>'8'!Q688</f>
        <v>1451</v>
      </c>
      <c r="O11" s="131">
        <f>'8'!R688</f>
        <v>0</v>
      </c>
      <c r="P11" s="131">
        <f>'8'!S688</f>
        <v>0</v>
      </c>
      <c r="Q11" s="131">
        <f>'8'!T688</f>
        <v>0</v>
      </c>
    </row>
    <row r="12" spans="1:17" s="62" customFormat="1" ht="14.1" customHeight="1" x14ac:dyDescent="0.25">
      <c r="A12" s="129"/>
      <c r="B12" s="129">
        <v>19</v>
      </c>
      <c r="C12" s="135" t="s">
        <v>156</v>
      </c>
      <c r="D12" s="136">
        <v>12014247</v>
      </c>
      <c r="E12" s="136">
        <v>13773429</v>
      </c>
      <c r="F12" s="130">
        <f t="shared" si="0"/>
        <v>10840713</v>
      </c>
      <c r="G12" s="132">
        <f t="shared" si="1"/>
        <v>78.707437341855837</v>
      </c>
      <c r="H12" s="131">
        <f>'8'!K721</f>
        <v>0</v>
      </c>
      <c r="I12" s="131">
        <f>'8'!L721</f>
        <v>0</v>
      </c>
      <c r="J12" s="131">
        <f>'8'!M721</f>
        <v>332077</v>
      </c>
      <c r="K12" s="131">
        <f>'8'!N721</f>
        <v>0</v>
      </c>
      <c r="L12" s="131">
        <f>'8'!O721</f>
        <v>1522516</v>
      </c>
      <c r="M12" s="131">
        <f>'8'!P721</f>
        <v>0</v>
      </c>
      <c r="N12" s="131">
        <f>'8'!Q721</f>
        <v>0</v>
      </c>
      <c r="O12" s="131">
        <f>'8'!R721</f>
        <v>3025</v>
      </c>
      <c r="P12" s="131">
        <f>'8'!S721</f>
        <v>111533</v>
      </c>
      <c r="Q12" s="131">
        <f>'8'!T721</f>
        <v>8871562</v>
      </c>
    </row>
    <row r="13" spans="1:17" s="62" customFormat="1" ht="14.4" customHeight="1" x14ac:dyDescent="0.25">
      <c r="A13" s="129"/>
      <c r="B13" s="129">
        <v>20</v>
      </c>
      <c r="C13" s="135" t="s">
        <v>157</v>
      </c>
      <c r="D13" s="136"/>
      <c r="E13" s="136"/>
      <c r="F13" s="130"/>
      <c r="G13" s="132"/>
      <c r="H13" s="131"/>
      <c r="I13" s="131"/>
      <c r="J13" s="131"/>
      <c r="K13" s="131"/>
      <c r="L13" s="131"/>
      <c r="M13" s="131"/>
      <c r="N13" s="131"/>
      <c r="O13" s="131"/>
      <c r="P13" s="131"/>
      <c r="Q13" s="131"/>
    </row>
    <row r="14" spans="1:17" s="62" customFormat="1" ht="27" customHeight="1" x14ac:dyDescent="0.25">
      <c r="A14" s="129"/>
      <c r="B14" s="129">
        <v>21</v>
      </c>
      <c r="C14" s="137" t="s">
        <v>276</v>
      </c>
      <c r="D14" s="138">
        <v>779026</v>
      </c>
      <c r="E14" s="136">
        <v>862321</v>
      </c>
      <c r="F14" s="130">
        <f t="shared" si="0"/>
        <v>772449</v>
      </c>
      <c r="G14" s="132">
        <f t="shared" si="1"/>
        <v>89.577895006615876</v>
      </c>
      <c r="H14" s="131">
        <f>'8'!K771</f>
        <v>15502</v>
      </c>
      <c r="I14" s="131">
        <f>'8'!L771</f>
        <v>3082</v>
      </c>
      <c r="J14" s="131">
        <f>'8'!M771</f>
        <v>78467</v>
      </c>
      <c r="K14" s="131">
        <f>'8'!N771</f>
        <v>0</v>
      </c>
      <c r="L14" s="131">
        <f>'8'!O771</f>
        <v>308533</v>
      </c>
      <c r="M14" s="131">
        <f>'8'!P771</f>
        <v>363220</v>
      </c>
      <c r="N14" s="131">
        <f>'8'!Q771</f>
        <v>689</v>
      </c>
      <c r="O14" s="131">
        <f>'8'!R771</f>
        <v>2956</v>
      </c>
      <c r="P14" s="131">
        <f>'8'!S771</f>
        <v>0</v>
      </c>
      <c r="Q14" s="131">
        <f>'8'!T771</f>
        <v>0</v>
      </c>
    </row>
    <row r="15" spans="1:17" s="62" customFormat="1" ht="12.9" customHeight="1" x14ac:dyDescent="0.25">
      <c r="A15" s="129"/>
      <c r="B15" s="129">
        <v>30</v>
      </c>
      <c r="C15" s="60" t="s">
        <v>277</v>
      </c>
      <c r="D15" s="131">
        <v>661648</v>
      </c>
      <c r="E15" s="138">
        <v>935877</v>
      </c>
      <c r="F15" s="130">
        <f t="shared" si="0"/>
        <v>0</v>
      </c>
      <c r="G15" s="132">
        <f t="shared" si="1"/>
        <v>0</v>
      </c>
      <c r="H15" s="131">
        <f>'8'!K791</f>
        <v>0</v>
      </c>
      <c r="I15" s="131">
        <f>'8'!L791</f>
        <v>0</v>
      </c>
      <c r="J15" s="131">
        <f>'8'!M791</f>
        <v>0</v>
      </c>
      <c r="K15" s="131">
        <f>'8'!N791</f>
        <v>0</v>
      </c>
      <c r="L15" s="131">
        <f>'8'!O791</f>
        <v>0</v>
      </c>
      <c r="M15" s="131">
        <f>'8'!P791</f>
        <v>0</v>
      </c>
      <c r="N15" s="131">
        <f>'8'!Q791</f>
        <v>0</v>
      </c>
      <c r="O15" s="131">
        <f>'8'!R791</f>
        <v>0</v>
      </c>
      <c r="P15" s="131">
        <f>'8'!S791</f>
        <v>0</v>
      </c>
      <c r="Q15" s="131">
        <f>'8'!T791</f>
        <v>0</v>
      </c>
    </row>
    <row r="16" spans="1:17" s="62" customFormat="1" ht="34.5" customHeight="1" x14ac:dyDescent="0.25">
      <c r="A16" s="139"/>
      <c r="B16" s="139"/>
      <c r="C16" s="90" t="s">
        <v>159</v>
      </c>
      <c r="D16" s="140">
        <f>SUM(D5:D15)</f>
        <v>54577315</v>
      </c>
      <c r="E16" s="140">
        <f>SUM(E5:E15)</f>
        <v>67192366</v>
      </c>
      <c r="F16" s="140">
        <f>SUM(F5:F15)</f>
        <v>34406657</v>
      </c>
      <c r="G16" s="141">
        <f t="shared" si="1"/>
        <v>51.206199525702068</v>
      </c>
      <c r="H16" s="142">
        <f>SUM(H3:H15)</f>
        <v>177379</v>
      </c>
      <c r="I16" s="142">
        <f>SUM(I3:I15)</f>
        <v>27531</v>
      </c>
      <c r="J16" s="142">
        <f t="shared" ref="J16:Q16" si="2">SUM(J5:J15)</f>
        <v>5813902</v>
      </c>
      <c r="K16" s="142">
        <f t="shared" si="2"/>
        <v>70361</v>
      </c>
      <c r="L16" s="142">
        <f t="shared" si="2"/>
        <v>3486386</v>
      </c>
      <c r="M16" s="142">
        <f t="shared" si="2"/>
        <v>13106940</v>
      </c>
      <c r="N16" s="142">
        <f t="shared" si="2"/>
        <v>2281395</v>
      </c>
      <c r="O16" s="142">
        <f t="shared" si="2"/>
        <v>109668</v>
      </c>
      <c r="P16" s="142">
        <f t="shared" si="2"/>
        <v>111533</v>
      </c>
      <c r="Q16" s="142">
        <f t="shared" si="2"/>
        <v>9221562</v>
      </c>
    </row>
    <row r="17" spans="1:17" s="62" customFormat="1" ht="21" customHeight="1" x14ac:dyDescent="0.25">
      <c r="A17" s="143">
        <v>2</v>
      </c>
      <c r="B17" s="143"/>
      <c r="C17" s="81" t="s">
        <v>160</v>
      </c>
      <c r="D17" s="133">
        <v>8449462</v>
      </c>
      <c r="E17" s="60">
        <v>8982629</v>
      </c>
      <c r="F17" s="133">
        <f>SUM(H17:Q17)</f>
        <v>7881704</v>
      </c>
      <c r="G17" s="132">
        <f t="shared" si="1"/>
        <v>87.743844257622129</v>
      </c>
      <c r="H17" s="60">
        <f>'8'!K793</f>
        <v>4559364</v>
      </c>
      <c r="I17" s="60">
        <f>'8'!L793</f>
        <v>750244</v>
      </c>
      <c r="J17" s="60">
        <f>'8'!M793</f>
        <v>2251076</v>
      </c>
      <c r="K17" s="60">
        <f>'8'!N793</f>
        <v>3612</v>
      </c>
      <c r="L17" s="60">
        <f>'8'!O793</f>
        <v>146632</v>
      </c>
      <c r="M17" s="60">
        <f>'8'!P793</f>
        <v>148423</v>
      </c>
      <c r="N17" s="60">
        <f>'8'!Q793</f>
        <v>22053</v>
      </c>
      <c r="O17" s="60">
        <f>'8'!R793</f>
        <v>300</v>
      </c>
      <c r="P17" s="60">
        <f>'8'!S793</f>
        <v>0</v>
      </c>
      <c r="Q17" s="60">
        <f>'8'!T793</f>
        <v>0</v>
      </c>
    </row>
    <row r="18" spans="1:17" s="62" customFormat="1" ht="24.75" customHeight="1" x14ac:dyDescent="0.25">
      <c r="A18" s="139"/>
      <c r="B18" s="139"/>
      <c r="C18" s="144" t="s">
        <v>161</v>
      </c>
      <c r="D18" s="142">
        <f>SUM(D16:D17)</f>
        <v>63026777</v>
      </c>
      <c r="E18" s="142">
        <f>SUM(E16:E17)</f>
        <v>76174995</v>
      </c>
      <c r="F18" s="142">
        <f>SUM(F16:F17)</f>
        <v>42288361</v>
      </c>
      <c r="G18" s="141">
        <f t="shared" si="1"/>
        <v>55.514753890039636</v>
      </c>
      <c r="H18" s="142">
        <f t="shared" ref="H18:Q18" si="3">SUM(H16:H17)</f>
        <v>4736743</v>
      </c>
      <c r="I18" s="142">
        <f t="shared" si="3"/>
        <v>777775</v>
      </c>
      <c r="J18" s="142">
        <f t="shared" si="3"/>
        <v>8064978</v>
      </c>
      <c r="K18" s="142">
        <f t="shared" si="3"/>
        <v>73973</v>
      </c>
      <c r="L18" s="142">
        <f t="shared" si="3"/>
        <v>3633018</v>
      </c>
      <c r="M18" s="142">
        <f t="shared" si="3"/>
        <v>13255363</v>
      </c>
      <c r="N18" s="142">
        <f t="shared" si="3"/>
        <v>2303448</v>
      </c>
      <c r="O18" s="142">
        <f t="shared" si="3"/>
        <v>109968</v>
      </c>
      <c r="P18" s="142">
        <f t="shared" si="3"/>
        <v>111533</v>
      </c>
      <c r="Q18" s="142">
        <f t="shared" si="3"/>
        <v>9221562</v>
      </c>
    </row>
  </sheetData>
  <dataConsolidate/>
  <mergeCells count="7">
    <mergeCell ref="P1:Q1"/>
    <mergeCell ref="A1:A2"/>
    <mergeCell ref="B1:B2"/>
    <mergeCell ref="C1:C2"/>
    <mergeCell ref="D1:E1"/>
    <mergeCell ref="F1:G1"/>
    <mergeCell ref="H1:O1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8" orientation="landscape" r:id="rId1"/>
  <headerFooter alignWithMargins="0">
    <oddHeader>&amp;C&amp;"Times New Roman CE,Félkövér dőlt"ZALAEGERSZEG MEGYEI JOGÚ VÁROS ÖNKORMÁNYZATÁNAK
2021.  ÉVI KIADÁSI ELŐIRÁNYZATAINAK TELJESÍTÉSE 
CÍMENKÉNTI BONTÁSBAN&amp;R&amp;"Times New Roman CE,Félkövér dőlt"7. melléklet
Adatok: E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V805"/>
  <sheetViews>
    <sheetView topLeftCell="C1" zoomScale="95" zoomScaleNormal="95" zoomScaleSheetLayoutView="120" workbookViewId="0">
      <pane ySplit="2" topLeftCell="A241" activePane="bottomLeft" state="frozen"/>
      <selection activeCell="A20" sqref="A20"/>
      <selection pane="bottomLeft" activeCell="F196" sqref="F196"/>
    </sheetView>
  </sheetViews>
  <sheetFormatPr defaultRowHeight="11.4" x14ac:dyDescent="0.25"/>
  <cols>
    <col min="1" max="2" width="4" style="515" customWidth="1"/>
    <col min="3" max="3" width="7.33203125" style="515" customWidth="1"/>
    <col min="4" max="4" width="49.109375" style="515" customWidth="1"/>
    <col min="5" max="5" width="3.109375" style="515" customWidth="1"/>
    <col min="6" max="6" width="8.6640625" style="515" customWidth="1"/>
    <col min="7" max="7" width="10.6640625" style="515" customWidth="1"/>
    <col min="8" max="8" width="11.109375" style="515" customWidth="1"/>
    <col min="9" max="9" width="11.44140625" style="515" customWidth="1"/>
    <col min="10" max="10" width="9.77734375" style="515" customWidth="1"/>
    <col min="11" max="12" width="11" style="515" customWidth="1"/>
    <col min="13" max="13" width="13.77734375" style="515" customWidth="1"/>
    <col min="14" max="14" width="9.6640625" style="515" customWidth="1"/>
    <col min="15" max="15" width="11.109375" style="515" customWidth="1"/>
    <col min="16" max="16" width="11.77734375" style="515" customWidth="1"/>
    <col min="17" max="17" width="10.44140625" style="515" customWidth="1"/>
    <col min="18" max="18" width="8.77734375" style="515" customWidth="1"/>
    <col min="19" max="19" width="9.109375" style="515" customWidth="1"/>
    <col min="20" max="20" width="11.109375" style="515" customWidth="1"/>
    <col min="21" max="24" width="9.33203125" style="515"/>
    <col min="25" max="25" width="15.6640625" style="515" bestFit="1" customWidth="1"/>
    <col min="26" max="256" width="9.33203125" style="515"/>
    <col min="257" max="258" width="4" style="515" customWidth="1"/>
    <col min="259" max="259" width="5.44140625" style="515" customWidth="1"/>
    <col min="260" max="260" width="49.109375" style="515" customWidth="1"/>
    <col min="261" max="261" width="3.109375" style="515" customWidth="1"/>
    <col min="262" max="262" width="8.6640625" style="515" customWidth="1"/>
    <col min="263" max="263" width="10.6640625" style="515" customWidth="1"/>
    <col min="264" max="264" width="11.109375" style="515" customWidth="1"/>
    <col min="265" max="265" width="11.44140625" style="515" customWidth="1"/>
    <col min="266" max="266" width="8.6640625" style="515" customWidth="1"/>
    <col min="267" max="269" width="11" style="515" customWidth="1"/>
    <col min="270" max="270" width="9.6640625" style="515" customWidth="1"/>
    <col min="271" max="271" width="11.109375" style="515" customWidth="1"/>
    <col min="272" max="272" width="11.77734375" style="515" customWidth="1"/>
    <col min="273" max="273" width="10.44140625" style="515" customWidth="1"/>
    <col min="274" max="274" width="8.77734375" style="515" customWidth="1"/>
    <col min="275" max="275" width="10" style="515" customWidth="1"/>
    <col min="276" max="276" width="9.77734375" style="515" customWidth="1"/>
    <col min="277" max="512" width="9.33203125" style="515"/>
    <col min="513" max="514" width="4" style="515" customWidth="1"/>
    <col min="515" max="515" width="5.44140625" style="515" customWidth="1"/>
    <col min="516" max="516" width="49.109375" style="515" customWidth="1"/>
    <col min="517" max="517" width="3.109375" style="515" customWidth="1"/>
    <col min="518" max="518" width="8.6640625" style="515" customWidth="1"/>
    <col min="519" max="519" width="10.6640625" style="515" customWidth="1"/>
    <col min="520" max="520" width="11.109375" style="515" customWidth="1"/>
    <col min="521" max="521" width="11.44140625" style="515" customWidth="1"/>
    <col min="522" max="522" width="8.6640625" style="515" customWidth="1"/>
    <col min="523" max="525" width="11" style="515" customWidth="1"/>
    <col min="526" max="526" width="9.6640625" style="515" customWidth="1"/>
    <col min="527" max="527" width="11.109375" style="515" customWidth="1"/>
    <col min="528" max="528" width="11.77734375" style="515" customWidth="1"/>
    <col min="529" max="529" width="10.44140625" style="515" customWidth="1"/>
    <col min="530" max="530" width="8.77734375" style="515" customWidth="1"/>
    <col min="531" max="531" width="10" style="515" customWidth="1"/>
    <col min="532" max="532" width="9.77734375" style="515" customWidth="1"/>
    <col min="533" max="768" width="9.33203125" style="515"/>
    <col min="769" max="770" width="4" style="515" customWidth="1"/>
    <col min="771" max="771" width="5.44140625" style="515" customWidth="1"/>
    <col min="772" max="772" width="49.109375" style="515" customWidth="1"/>
    <col min="773" max="773" width="3.109375" style="515" customWidth="1"/>
    <col min="774" max="774" width="8.6640625" style="515" customWidth="1"/>
    <col min="775" max="775" width="10.6640625" style="515" customWidth="1"/>
    <col min="776" max="776" width="11.109375" style="515" customWidth="1"/>
    <col min="777" max="777" width="11.44140625" style="515" customWidth="1"/>
    <col min="778" max="778" width="8.6640625" style="515" customWidth="1"/>
    <col min="779" max="781" width="11" style="515" customWidth="1"/>
    <col min="782" max="782" width="9.6640625" style="515" customWidth="1"/>
    <col min="783" max="783" width="11.109375" style="515" customWidth="1"/>
    <col min="784" max="784" width="11.77734375" style="515" customWidth="1"/>
    <col min="785" max="785" width="10.44140625" style="515" customWidth="1"/>
    <col min="786" max="786" width="8.77734375" style="515" customWidth="1"/>
    <col min="787" max="787" width="10" style="515" customWidth="1"/>
    <col min="788" max="788" width="9.77734375" style="515" customWidth="1"/>
    <col min="789" max="1024" width="9.33203125" style="515"/>
    <col min="1025" max="1026" width="4" style="515" customWidth="1"/>
    <col min="1027" max="1027" width="5.44140625" style="515" customWidth="1"/>
    <col min="1028" max="1028" width="49.109375" style="515" customWidth="1"/>
    <col min="1029" max="1029" width="3.109375" style="515" customWidth="1"/>
    <col min="1030" max="1030" width="8.6640625" style="515" customWidth="1"/>
    <col min="1031" max="1031" width="10.6640625" style="515" customWidth="1"/>
    <col min="1032" max="1032" width="11.109375" style="515" customWidth="1"/>
    <col min="1033" max="1033" width="11.44140625" style="515" customWidth="1"/>
    <col min="1034" max="1034" width="8.6640625" style="515" customWidth="1"/>
    <col min="1035" max="1037" width="11" style="515" customWidth="1"/>
    <col min="1038" max="1038" width="9.6640625" style="515" customWidth="1"/>
    <col min="1039" max="1039" width="11.109375" style="515" customWidth="1"/>
    <col min="1040" max="1040" width="11.77734375" style="515" customWidth="1"/>
    <col min="1041" max="1041" width="10.44140625" style="515" customWidth="1"/>
    <col min="1042" max="1042" width="8.77734375" style="515" customWidth="1"/>
    <col min="1043" max="1043" width="10" style="515" customWidth="1"/>
    <col min="1044" max="1044" width="9.77734375" style="515" customWidth="1"/>
    <col min="1045" max="1280" width="9.33203125" style="515"/>
    <col min="1281" max="1282" width="4" style="515" customWidth="1"/>
    <col min="1283" max="1283" width="5.44140625" style="515" customWidth="1"/>
    <col min="1284" max="1284" width="49.109375" style="515" customWidth="1"/>
    <col min="1285" max="1285" width="3.109375" style="515" customWidth="1"/>
    <col min="1286" max="1286" width="8.6640625" style="515" customWidth="1"/>
    <col min="1287" max="1287" width="10.6640625" style="515" customWidth="1"/>
    <col min="1288" max="1288" width="11.109375" style="515" customWidth="1"/>
    <col min="1289" max="1289" width="11.44140625" style="515" customWidth="1"/>
    <col min="1290" max="1290" width="8.6640625" style="515" customWidth="1"/>
    <col min="1291" max="1293" width="11" style="515" customWidth="1"/>
    <col min="1294" max="1294" width="9.6640625" style="515" customWidth="1"/>
    <col min="1295" max="1295" width="11.109375" style="515" customWidth="1"/>
    <col min="1296" max="1296" width="11.77734375" style="515" customWidth="1"/>
    <col min="1297" max="1297" width="10.44140625" style="515" customWidth="1"/>
    <col min="1298" max="1298" width="8.77734375" style="515" customWidth="1"/>
    <col min="1299" max="1299" width="10" style="515" customWidth="1"/>
    <col min="1300" max="1300" width="9.77734375" style="515" customWidth="1"/>
    <col min="1301" max="1536" width="9.33203125" style="515"/>
    <col min="1537" max="1538" width="4" style="515" customWidth="1"/>
    <col min="1539" max="1539" width="5.44140625" style="515" customWidth="1"/>
    <col min="1540" max="1540" width="49.109375" style="515" customWidth="1"/>
    <col min="1541" max="1541" width="3.109375" style="515" customWidth="1"/>
    <col min="1542" max="1542" width="8.6640625" style="515" customWidth="1"/>
    <col min="1543" max="1543" width="10.6640625" style="515" customWidth="1"/>
    <col min="1544" max="1544" width="11.109375" style="515" customWidth="1"/>
    <col min="1545" max="1545" width="11.44140625" style="515" customWidth="1"/>
    <col min="1546" max="1546" width="8.6640625" style="515" customWidth="1"/>
    <col min="1547" max="1549" width="11" style="515" customWidth="1"/>
    <col min="1550" max="1550" width="9.6640625" style="515" customWidth="1"/>
    <col min="1551" max="1551" width="11.109375" style="515" customWidth="1"/>
    <col min="1552" max="1552" width="11.77734375" style="515" customWidth="1"/>
    <col min="1553" max="1553" width="10.44140625" style="515" customWidth="1"/>
    <col min="1554" max="1554" width="8.77734375" style="515" customWidth="1"/>
    <col min="1555" max="1555" width="10" style="515" customWidth="1"/>
    <col min="1556" max="1556" width="9.77734375" style="515" customWidth="1"/>
    <col min="1557" max="1792" width="9.33203125" style="515"/>
    <col min="1793" max="1794" width="4" style="515" customWidth="1"/>
    <col min="1795" max="1795" width="5.44140625" style="515" customWidth="1"/>
    <col min="1796" max="1796" width="49.109375" style="515" customWidth="1"/>
    <col min="1797" max="1797" width="3.109375" style="515" customWidth="1"/>
    <col min="1798" max="1798" width="8.6640625" style="515" customWidth="1"/>
    <col min="1799" max="1799" width="10.6640625" style="515" customWidth="1"/>
    <col min="1800" max="1800" width="11.109375" style="515" customWidth="1"/>
    <col min="1801" max="1801" width="11.44140625" style="515" customWidth="1"/>
    <col min="1802" max="1802" width="8.6640625" style="515" customWidth="1"/>
    <col min="1803" max="1805" width="11" style="515" customWidth="1"/>
    <col min="1806" max="1806" width="9.6640625" style="515" customWidth="1"/>
    <col min="1807" max="1807" width="11.109375" style="515" customWidth="1"/>
    <col min="1808" max="1808" width="11.77734375" style="515" customWidth="1"/>
    <col min="1809" max="1809" width="10.44140625" style="515" customWidth="1"/>
    <col min="1810" max="1810" width="8.77734375" style="515" customWidth="1"/>
    <col min="1811" max="1811" width="10" style="515" customWidth="1"/>
    <col min="1812" max="1812" width="9.77734375" style="515" customWidth="1"/>
    <col min="1813" max="2048" width="9.33203125" style="515"/>
    <col min="2049" max="2050" width="4" style="515" customWidth="1"/>
    <col min="2051" max="2051" width="5.44140625" style="515" customWidth="1"/>
    <col min="2052" max="2052" width="49.109375" style="515" customWidth="1"/>
    <col min="2053" max="2053" width="3.109375" style="515" customWidth="1"/>
    <col min="2054" max="2054" width="8.6640625" style="515" customWidth="1"/>
    <col min="2055" max="2055" width="10.6640625" style="515" customWidth="1"/>
    <col min="2056" max="2056" width="11.109375" style="515" customWidth="1"/>
    <col min="2057" max="2057" width="11.44140625" style="515" customWidth="1"/>
    <col min="2058" max="2058" width="8.6640625" style="515" customWidth="1"/>
    <col min="2059" max="2061" width="11" style="515" customWidth="1"/>
    <col min="2062" max="2062" width="9.6640625" style="515" customWidth="1"/>
    <col min="2063" max="2063" width="11.109375" style="515" customWidth="1"/>
    <col min="2064" max="2064" width="11.77734375" style="515" customWidth="1"/>
    <col min="2065" max="2065" width="10.44140625" style="515" customWidth="1"/>
    <col min="2066" max="2066" width="8.77734375" style="515" customWidth="1"/>
    <col min="2067" max="2067" width="10" style="515" customWidth="1"/>
    <col min="2068" max="2068" width="9.77734375" style="515" customWidth="1"/>
    <col min="2069" max="2304" width="9.33203125" style="515"/>
    <col min="2305" max="2306" width="4" style="515" customWidth="1"/>
    <col min="2307" max="2307" width="5.44140625" style="515" customWidth="1"/>
    <col min="2308" max="2308" width="49.109375" style="515" customWidth="1"/>
    <col min="2309" max="2309" width="3.109375" style="515" customWidth="1"/>
    <col min="2310" max="2310" width="8.6640625" style="515" customWidth="1"/>
    <col min="2311" max="2311" width="10.6640625" style="515" customWidth="1"/>
    <col min="2312" max="2312" width="11.109375" style="515" customWidth="1"/>
    <col min="2313" max="2313" width="11.44140625" style="515" customWidth="1"/>
    <col min="2314" max="2314" width="8.6640625" style="515" customWidth="1"/>
    <col min="2315" max="2317" width="11" style="515" customWidth="1"/>
    <col min="2318" max="2318" width="9.6640625" style="515" customWidth="1"/>
    <col min="2319" max="2319" width="11.109375" style="515" customWidth="1"/>
    <col min="2320" max="2320" width="11.77734375" style="515" customWidth="1"/>
    <col min="2321" max="2321" width="10.44140625" style="515" customWidth="1"/>
    <col min="2322" max="2322" width="8.77734375" style="515" customWidth="1"/>
    <col min="2323" max="2323" width="10" style="515" customWidth="1"/>
    <col min="2324" max="2324" width="9.77734375" style="515" customWidth="1"/>
    <col min="2325" max="2560" width="9.33203125" style="515"/>
    <col min="2561" max="2562" width="4" style="515" customWidth="1"/>
    <col min="2563" max="2563" width="5.44140625" style="515" customWidth="1"/>
    <col min="2564" max="2564" width="49.109375" style="515" customWidth="1"/>
    <col min="2565" max="2565" width="3.109375" style="515" customWidth="1"/>
    <col min="2566" max="2566" width="8.6640625" style="515" customWidth="1"/>
    <col min="2567" max="2567" width="10.6640625" style="515" customWidth="1"/>
    <col min="2568" max="2568" width="11.109375" style="515" customWidth="1"/>
    <col min="2569" max="2569" width="11.44140625" style="515" customWidth="1"/>
    <col min="2570" max="2570" width="8.6640625" style="515" customWidth="1"/>
    <col min="2571" max="2573" width="11" style="515" customWidth="1"/>
    <col min="2574" max="2574" width="9.6640625" style="515" customWidth="1"/>
    <col min="2575" max="2575" width="11.109375" style="515" customWidth="1"/>
    <col min="2576" max="2576" width="11.77734375" style="515" customWidth="1"/>
    <col min="2577" max="2577" width="10.44140625" style="515" customWidth="1"/>
    <col min="2578" max="2578" width="8.77734375" style="515" customWidth="1"/>
    <col min="2579" max="2579" width="10" style="515" customWidth="1"/>
    <col min="2580" max="2580" width="9.77734375" style="515" customWidth="1"/>
    <col min="2581" max="2816" width="9.33203125" style="515"/>
    <col min="2817" max="2818" width="4" style="515" customWidth="1"/>
    <col min="2819" max="2819" width="5.44140625" style="515" customWidth="1"/>
    <col min="2820" max="2820" width="49.109375" style="515" customWidth="1"/>
    <col min="2821" max="2821" width="3.109375" style="515" customWidth="1"/>
    <col min="2822" max="2822" width="8.6640625" style="515" customWidth="1"/>
    <col min="2823" max="2823" width="10.6640625" style="515" customWidth="1"/>
    <col min="2824" max="2824" width="11.109375" style="515" customWidth="1"/>
    <col min="2825" max="2825" width="11.44140625" style="515" customWidth="1"/>
    <col min="2826" max="2826" width="8.6640625" style="515" customWidth="1"/>
    <col min="2827" max="2829" width="11" style="515" customWidth="1"/>
    <col min="2830" max="2830" width="9.6640625" style="515" customWidth="1"/>
    <col min="2831" max="2831" width="11.109375" style="515" customWidth="1"/>
    <col min="2832" max="2832" width="11.77734375" style="515" customWidth="1"/>
    <col min="2833" max="2833" width="10.44140625" style="515" customWidth="1"/>
    <col min="2834" max="2834" width="8.77734375" style="515" customWidth="1"/>
    <col min="2835" max="2835" width="10" style="515" customWidth="1"/>
    <col min="2836" max="2836" width="9.77734375" style="515" customWidth="1"/>
    <col min="2837" max="3072" width="9.33203125" style="515"/>
    <col min="3073" max="3074" width="4" style="515" customWidth="1"/>
    <col min="3075" max="3075" width="5.44140625" style="515" customWidth="1"/>
    <col min="3076" max="3076" width="49.109375" style="515" customWidth="1"/>
    <col min="3077" max="3077" width="3.109375" style="515" customWidth="1"/>
    <col min="3078" max="3078" width="8.6640625" style="515" customWidth="1"/>
    <col min="3079" max="3079" width="10.6640625" style="515" customWidth="1"/>
    <col min="3080" max="3080" width="11.109375" style="515" customWidth="1"/>
    <col min="3081" max="3081" width="11.44140625" style="515" customWidth="1"/>
    <col min="3082" max="3082" width="8.6640625" style="515" customWidth="1"/>
    <col min="3083" max="3085" width="11" style="515" customWidth="1"/>
    <col min="3086" max="3086" width="9.6640625" style="515" customWidth="1"/>
    <col min="3087" max="3087" width="11.109375" style="515" customWidth="1"/>
    <col min="3088" max="3088" width="11.77734375" style="515" customWidth="1"/>
    <col min="3089" max="3089" width="10.44140625" style="515" customWidth="1"/>
    <col min="3090" max="3090" width="8.77734375" style="515" customWidth="1"/>
    <col min="3091" max="3091" width="10" style="515" customWidth="1"/>
    <col min="3092" max="3092" width="9.77734375" style="515" customWidth="1"/>
    <col min="3093" max="3328" width="9.33203125" style="515"/>
    <col min="3329" max="3330" width="4" style="515" customWidth="1"/>
    <col min="3331" max="3331" width="5.44140625" style="515" customWidth="1"/>
    <col min="3332" max="3332" width="49.109375" style="515" customWidth="1"/>
    <col min="3333" max="3333" width="3.109375" style="515" customWidth="1"/>
    <col min="3334" max="3334" width="8.6640625" style="515" customWidth="1"/>
    <col min="3335" max="3335" width="10.6640625" style="515" customWidth="1"/>
    <col min="3336" max="3336" width="11.109375" style="515" customWidth="1"/>
    <col min="3337" max="3337" width="11.44140625" style="515" customWidth="1"/>
    <col min="3338" max="3338" width="8.6640625" style="515" customWidth="1"/>
    <col min="3339" max="3341" width="11" style="515" customWidth="1"/>
    <col min="3342" max="3342" width="9.6640625" style="515" customWidth="1"/>
    <col min="3343" max="3343" width="11.109375" style="515" customWidth="1"/>
    <col min="3344" max="3344" width="11.77734375" style="515" customWidth="1"/>
    <col min="3345" max="3345" width="10.44140625" style="515" customWidth="1"/>
    <col min="3346" max="3346" width="8.77734375" style="515" customWidth="1"/>
    <col min="3347" max="3347" width="10" style="515" customWidth="1"/>
    <col min="3348" max="3348" width="9.77734375" style="515" customWidth="1"/>
    <col min="3349" max="3584" width="9.33203125" style="515"/>
    <col min="3585" max="3586" width="4" style="515" customWidth="1"/>
    <col min="3587" max="3587" width="5.44140625" style="515" customWidth="1"/>
    <col min="3588" max="3588" width="49.109375" style="515" customWidth="1"/>
    <col min="3589" max="3589" width="3.109375" style="515" customWidth="1"/>
    <col min="3590" max="3590" width="8.6640625" style="515" customWidth="1"/>
    <col min="3591" max="3591" width="10.6640625" style="515" customWidth="1"/>
    <col min="3592" max="3592" width="11.109375" style="515" customWidth="1"/>
    <col min="3593" max="3593" width="11.44140625" style="515" customWidth="1"/>
    <col min="3594" max="3594" width="8.6640625" style="515" customWidth="1"/>
    <col min="3595" max="3597" width="11" style="515" customWidth="1"/>
    <col min="3598" max="3598" width="9.6640625" style="515" customWidth="1"/>
    <col min="3599" max="3599" width="11.109375" style="515" customWidth="1"/>
    <col min="3600" max="3600" width="11.77734375" style="515" customWidth="1"/>
    <col min="3601" max="3601" width="10.44140625" style="515" customWidth="1"/>
    <col min="3602" max="3602" width="8.77734375" style="515" customWidth="1"/>
    <col min="3603" max="3603" width="10" style="515" customWidth="1"/>
    <col min="3604" max="3604" width="9.77734375" style="515" customWidth="1"/>
    <col min="3605" max="3840" width="9.33203125" style="515"/>
    <col min="3841" max="3842" width="4" style="515" customWidth="1"/>
    <col min="3843" max="3843" width="5.44140625" style="515" customWidth="1"/>
    <col min="3844" max="3844" width="49.109375" style="515" customWidth="1"/>
    <col min="3845" max="3845" width="3.109375" style="515" customWidth="1"/>
    <col min="3846" max="3846" width="8.6640625" style="515" customWidth="1"/>
    <col min="3847" max="3847" width="10.6640625" style="515" customWidth="1"/>
    <col min="3848" max="3848" width="11.109375" style="515" customWidth="1"/>
    <col min="3849" max="3849" width="11.44140625" style="515" customWidth="1"/>
    <col min="3850" max="3850" width="8.6640625" style="515" customWidth="1"/>
    <col min="3851" max="3853" width="11" style="515" customWidth="1"/>
    <col min="3854" max="3854" width="9.6640625" style="515" customWidth="1"/>
    <col min="3855" max="3855" width="11.109375" style="515" customWidth="1"/>
    <col min="3856" max="3856" width="11.77734375" style="515" customWidth="1"/>
    <col min="3857" max="3857" width="10.44140625" style="515" customWidth="1"/>
    <col min="3858" max="3858" width="8.77734375" style="515" customWidth="1"/>
    <col min="3859" max="3859" width="10" style="515" customWidth="1"/>
    <col min="3860" max="3860" width="9.77734375" style="515" customWidth="1"/>
    <col min="3861" max="4096" width="9.33203125" style="515"/>
    <col min="4097" max="4098" width="4" style="515" customWidth="1"/>
    <col min="4099" max="4099" width="5.44140625" style="515" customWidth="1"/>
    <col min="4100" max="4100" width="49.109375" style="515" customWidth="1"/>
    <col min="4101" max="4101" width="3.109375" style="515" customWidth="1"/>
    <col min="4102" max="4102" width="8.6640625" style="515" customWidth="1"/>
    <col min="4103" max="4103" width="10.6640625" style="515" customWidth="1"/>
    <col min="4104" max="4104" width="11.109375" style="515" customWidth="1"/>
    <col min="4105" max="4105" width="11.44140625" style="515" customWidth="1"/>
    <col min="4106" max="4106" width="8.6640625" style="515" customWidth="1"/>
    <col min="4107" max="4109" width="11" style="515" customWidth="1"/>
    <col min="4110" max="4110" width="9.6640625" style="515" customWidth="1"/>
    <col min="4111" max="4111" width="11.109375" style="515" customWidth="1"/>
    <col min="4112" max="4112" width="11.77734375" style="515" customWidth="1"/>
    <col min="4113" max="4113" width="10.44140625" style="515" customWidth="1"/>
    <col min="4114" max="4114" width="8.77734375" style="515" customWidth="1"/>
    <col min="4115" max="4115" width="10" style="515" customWidth="1"/>
    <col min="4116" max="4116" width="9.77734375" style="515" customWidth="1"/>
    <col min="4117" max="4352" width="9.33203125" style="515"/>
    <col min="4353" max="4354" width="4" style="515" customWidth="1"/>
    <col min="4355" max="4355" width="5.44140625" style="515" customWidth="1"/>
    <col min="4356" max="4356" width="49.109375" style="515" customWidth="1"/>
    <col min="4357" max="4357" width="3.109375" style="515" customWidth="1"/>
    <col min="4358" max="4358" width="8.6640625" style="515" customWidth="1"/>
    <col min="4359" max="4359" width="10.6640625" style="515" customWidth="1"/>
    <col min="4360" max="4360" width="11.109375" style="515" customWidth="1"/>
    <col min="4361" max="4361" width="11.44140625" style="515" customWidth="1"/>
    <col min="4362" max="4362" width="8.6640625" style="515" customWidth="1"/>
    <col min="4363" max="4365" width="11" style="515" customWidth="1"/>
    <col min="4366" max="4366" width="9.6640625" style="515" customWidth="1"/>
    <col min="4367" max="4367" width="11.109375" style="515" customWidth="1"/>
    <col min="4368" max="4368" width="11.77734375" style="515" customWidth="1"/>
    <col min="4369" max="4369" width="10.44140625" style="515" customWidth="1"/>
    <col min="4370" max="4370" width="8.77734375" style="515" customWidth="1"/>
    <col min="4371" max="4371" width="10" style="515" customWidth="1"/>
    <col min="4372" max="4372" width="9.77734375" style="515" customWidth="1"/>
    <col min="4373" max="4608" width="9.33203125" style="515"/>
    <col min="4609" max="4610" width="4" style="515" customWidth="1"/>
    <col min="4611" max="4611" width="5.44140625" style="515" customWidth="1"/>
    <col min="4612" max="4612" width="49.109375" style="515" customWidth="1"/>
    <col min="4613" max="4613" width="3.109375" style="515" customWidth="1"/>
    <col min="4614" max="4614" width="8.6640625" style="515" customWidth="1"/>
    <col min="4615" max="4615" width="10.6640625" style="515" customWidth="1"/>
    <col min="4616" max="4616" width="11.109375" style="515" customWidth="1"/>
    <col min="4617" max="4617" width="11.44140625" style="515" customWidth="1"/>
    <col min="4618" max="4618" width="8.6640625" style="515" customWidth="1"/>
    <col min="4619" max="4621" width="11" style="515" customWidth="1"/>
    <col min="4622" max="4622" width="9.6640625" style="515" customWidth="1"/>
    <col min="4623" max="4623" width="11.109375" style="515" customWidth="1"/>
    <col min="4624" max="4624" width="11.77734375" style="515" customWidth="1"/>
    <col min="4625" max="4625" width="10.44140625" style="515" customWidth="1"/>
    <col min="4626" max="4626" width="8.77734375" style="515" customWidth="1"/>
    <col min="4627" max="4627" width="10" style="515" customWidth="1"/>
    <col min="4628" max="4628" width="9.77734375" style="515" customWidth="1"/>
    <col min="4629" max="4864" width="9.33203125" style="515"/>
    <col min="4865" max="4866" width="4" style="515" customWidth="1"/>
    <col min="4867" max="4867" width="5.44140625" style="515" customWidth="1"/>
    <col min="4868" max="4868" width="49.109375" style="515" customWidth="1"/>
    <col min="4869" max="4869" width="3.109375" style="515" customWidth="1"/>
    <col min="4870" max="4870" width="8.6640625" style="515" customWidth="1"/>
    <col min="4871" max="4871" width="10.6640625" style="515" customWidth="1"/>
    <col min="4872" max="4872" width="11.109375" style="515" customWidth="1"/>
    <col min="4873" max="4873" width="11.44140625" style="515" customWidth="1"/>
    <col min="4874" max="4874" width="8.6640625" style="515" customWidth="1"/>
    <col min="4875" max="4877" width="11" style="515" customWidth="1"/>
    <col min="4878" max="4878" width="9.6640625" style="515" customWidth="1"/>
    <col min="4879" max="4879" width="11.109375" style="515" customWidth="1"/>
    <col min="4880" max="4880" width="11.77734375" style="515" customWidth="1"/>
    <col min="4881" max="4881" width="10.44140625" style="515" customWidth="1"/>
    <col min="4882" max="4882" width="8.77734375" style="515" customWidth="1"/>
    <col min="4883" max="4883" width="10" style="515" customWidth="1"/>
    <col min="4884" max="4884" width="9.77734375" style="515" customWidth="1"/>
    <col min="4885" max="5120" width="9.33203125" style="515"/>
    <col min="5121" max="5122" width="4" style="515" customWidth="1"/>
    <col min="5123" max="5123" width="5.44140625" style="515" customWidth="1"/>
    <col min="5124" max="5124" width="49.109375" style="515" customWidth="1"/>
    <col min="5125" max="5125" width="3.109375" style="515" customWidth="1"/>
    <col min="5126" max="5126" width="8.6640625" style="515" customWidth="1"/>
    <col min="5127" max="5127" width="10.6640625" style="515" customWidth="1"/>
    <col min="5128" max="5128" width="11.109375" style="515" customWidth="1"/>
    <col min="5129" max="5129" width="11.44140625" style="515" customWidth="1"/>
    <col min="5130" max="5130" width="8.6640625" style="515" customWidth="1"/>
    <col min="5131" max="5133" width="11" style="515" customWidth="1"/>
    <col min="5134" max="5134" width="9.6640625" style="515" customWidth="1"/>
    <col min="5135" max="5135" width="11.109375" style="515" customWidth="1"/>
    <col min="5136" max="5136" width="11.77734375" style="515" customWidth="1"/>
    <col min="5137" max="5137" width="10.44140625" style="515" customWidth="1"/>
    <col min="5138" max="5138" width="8.77734375" style="515" customWidth="1"/>
    <col min="5139" max="5139" width="10" style="515" customWidth="1"/>
    <col min="5140" max="5140" width="9.77734375" style="515" customWidth="1"/>
    <col min="5141" max="5376" width="9.33203125" style="515"/>
    <col min="5377" max="5378" width="4" style="515" customWidth="1"/>
    <col min="5379" max="5379" width="5.44140625" style="515" customWidth="1"/>
    <col min="5380" max="5380" width="49.109375" style="515" customWidth="1"/>
    <col min="5381" max="5381" width="3.109375" style="515" customWidth="1"/>
    <col min="5382" max="5382" width="8.6640625" style="515" customWidth="1"/>
    <col min="5383" max="5383" width="10.6640625" style="515" customWidth="1"/>
    <col min="5384" max="5384" width="11.109375" style="515" customWidth="1"/>
    <col min="5385" max="5385" width="11.44140625" style="515" customWidth="1"/>
    <col min="5386" max="5386" width="8.6640625" style="515" customWidth="1"/>
    <col min="5387" max="5389" width="11" style="515" customWidth="1"/>
    <col min="5390" max="5390" width="9.6640625" style="515" customWidth="1"/>
    <col min="5391" max="5391" width="11.109375" style="515" customWidth="1"/>
    <col min="5392" max="5392" width="11.77734375" style="515" customWidth="1"/>
    <col min="5393" max="5393" width="10.44140625" style="515" customWidth="1"/>
    <col min="5394" max="5394" width="8.77734375" style="515" customWidth="1"/>
    <col min="5395" max="5395" width="10" style="515" customWidth="1"/>
    <col min="5396" max="5396" width="9.77734375" style="515" customWidth="1"/>
    <col min="5397" max="5632" width="9.33203125" style="515"/>
    <col min="5633" max="5634" width="4" style="515" customWidth="1"/>
    <col min="5635" max="5635" width="5.44140625" style="515" customWidth="1"/>
    <col min="5636" max="5636" width="49.109375" style="515" customWidth="1"/>
    <col min="5637" max="5637" width="3.109375" style="515" customWidth="1"/>
    <col min="5638" max="5638" width="8.6640625" style="515" customWidth="1"/>
    <col min="5639" max="5639" width="10.6640625" style="515" customWidth="1"/>
    <col min="5640" max="5640" width="11.109375" style="515" customWidth="1"/>
    <col min="5641" max="5641" width="11.44140625" style="515" customWidth="1"/>
    <col min="5642" max="5642" width="8.6640625" style="515" customWidth="1"/>
    <col min="5643" max="5645" width="11" style="515" customWidth="1"/>
    <col min="5646" max="5646" width="9.6640625" style="515" customWidth="1"/>
    <col min="5647" max="5647" width="11.109375" style="515" customWidth="1"/>
    <col min="5648" max="5648" width="11.77734375" style="515" customWidth="1"/>
    <col min="5649" max="5649" width="10.44140625" style="515" customWidth="1"/>
    <col min="5650" max="5650" width="8.77734375" style="515" customWidth="1"/>
    <col min="5651" max="5651" width="10" style="515" customWidth="1"/>
    <col min="5652" max="5652" width="9.77734375" style="515" customWidth="1"/>
    <col min="5653" max="5888" width="9.33203125" style="515"/>
    <col min="5889" max="5890" width="4" style="515" customWidth="1"/>
    <col min="5891" max="5891" width="5.44140625" style="515" customWidth="1"/>
    <col min="5892" max="5892" width="49.109375" style="515" customWidth="1"/>
    <col min="5893" max="5893" width="3.109375" style="515" customWidth="1"/>
    <col min="5894" max="5894" width="8.6640625" style="515" customWidth="1"/>
    <col min="5895" max="5895" width="10.6640625" style="515" customWidth="1"/>
    <col min="5896" max="5896" width="11.109375" style="515" customWidth="1"/>
    <col min="5897" max="5897" width="11.44140625" style="515" customWidth="1"/>
    <col min="5898" max="5898" width="8.6640625" style="515" customWidth="1"/>
    <col min="5899" max="5901" width="11" style="515" customWidth="1"/>
    <col min="5902" max="5902" width="9.6640625" style="515" customWidth="1"/>
    <col min="5903" max="5903" width="11.109375" style="515" customWidth="1"/>
    <col min="5904" max="5904" width="11.77734375" style="515" customWidth="1"/>
    <col min="5905" max="5905" width="10.44140625" style="515" customWidth="1"/>
    <col min="5906" max="5906" width="8.77734375" style="515" customWidth="1"/>
    <col min="5907" max="5907" width="10" style="515" customWidth="1"/>
    <col min="5908" max="5908" width="9.77734375" style="515" customWidth="1"/>
    <col min="5909" max="6144" width="9.33203125" style="515"/>
    <col min="6145" max="6146" width="4" style="515" customWidth="1"/>
    <col min="6147" max="6147" width="5.44140625" style="515" customWidth="1"/>
    <col min="6148" max="6148" width="49.109375" style="515" customWidth="1"/>
    <col min="6149" max="6149" width="3.109375" style="515" customWidth="1"/>
    <col min="6150" max="6150" width="8.6640625" style="515" customWidth="1"/>
    <col min="6151" max="6151" width="10.6640625" style="515" customWidth="1"/>
    <col min="6152" max="6152" width="11.109375" style="515" customWidth="1"/>
    <col min="6153" max="6153" width="11.44140625" style="515" customWidth="1"/>
    <col min="6154" max="6154" width="8.6640625" style="515" customWidth="1"/>
    <col min="6155" max="6157" width="11" style="515" customWidth="1"/>
    <col min="6158" max="6158" width="9.6640625" style="515" customWidth="1"/>
    <col min="6159" max="6159" width="11.109375" style="515" customWidth="1"/>
    <col min="6160" max="6160" width="11.77734375" style="515" customWidth="1"/>
    <col min="6161" max="6161" width="10.44140625" style="515" customWidth="1"/>
    <col min="6162" max="6162" width="8.77734375" style="515" customWidth="1"/>
    <col min="6163" max="6163" width="10" style="515" customWidth="1"/>
    <col min="6164" max="6164" width="9.77734375" style="515" customWidth="1"/>
    <col min="6165" max="6400" width="9.33203125" style="515"/>
    <col min="6401" max="6402" width="4" style="515" customWidth="1"/>
    <col min="6403" max="6403" width="5.44140625" style="515" customWidth="1"/>
    <col min="6404" max="6404" width="49.109375" style="515" customWidth="1"/>
    <col min="6405" max="6405" width="3.109375" style="515" customWidth="1"/>
    <col min="6406" max="6406" width="8.6640625" style="515" customWidth="1"/>
    <col min="6407" max="6407" width="10.6640625" style="515" customWidth="1"/>
    <col min="6408" max="6408" width="11.109375" style="515" customWidth="1"/>
    <col min="6409" max="6409" width="11.44140625" style="515" customWidth="1"/>
    <col min="6410" max="6410" width="8.6640625" style="515" customWidth="1"/>
    <col min="6411" max="6413" width="11" style="515" customWidth="1"/>
    <col min="6414" max="6414" width="9.6640625" style="515" customWidth="1"/>
    <col min="6415" max="6415" width="11.109375" style="515" customWidth="1"/>
    <col min="6416" max="6416" width="11.77734375" style="515" customWidth="1"/>
    <col min="6417" max="6417" width="10.44140625" style="515" customWidth="1"/>
    <col min="6418" max="6418" width="8.77734375" style="515" customWidth="1"/>
    <col min="6419" max="6419" width="10" style="515" customWidth="1"/>
    <col min="6420" max="6420" width="9.77734375" style="515" customWidth="1"/>
    <col min="6421" max="6656" width="9.33203125" style="515"/>
    <col min="6657" max="6658" width="4" style="515" customWidth="1"/>
    <col min="6659" max="6659" width="5.44140625" style="515" customWidth="1"/>
    <col min="6660" max="6660" width="49.109375" style="515" customWidth="1"/>
    <col min="6661" max="6661" width="3.109375" style="515" customWidth="1"/>
    <col min="6662" max="6662" width="8.6640625" style="515" customWidth="1"/>
    <col min="6663" max="6663" width="10.6640625" style="515" customWidth="1"/>
    <col min="6664" max="6664" width="11.109375" style="515" customWidth="1"/>
    <col min="6665" max="6665" width="11.44140625" style="515" customWidth="1"/>
    <col min="6666" max="6666" width="8.6640625" style="515" customWidth="1"/>
    <col min="6667" max="6669" width="11" style="515" customWidth="1"/>
    <col min="6670" max="6670" width="9.6640625" style="515" customWidth="1"/>
    <col min="6671" max="6671" width="11.109375" style="515" customWidth="1"/>
    <col min="6672" max="6672" width="11.77734375" style="515" customWidth="1"/>
    <col min="6673" max="6673" width="10.44140625" style="515" customWidth="1"/>
    <col min="6674" max="6674" width="8.77734375" style="515" customWidth="1"/>
    <col min="6675" max="6675" width="10" style="515" customWidth="1"/>
    <col min="6676" max="6676" width="9.77734375" style="515" customWidth="1"/>
    <col min="6677" max="6912" width="9.33203125" style="515"/>
    <col min="6913" max="6914" width="4" style="515" customWidth="1"/>
    <col min="6915" max="6915" width="5.44140625" style="515" customWidth="1"/>
    <col min="6916" max="6916" width="49.109375" style="515" customWidth="1"/>
    <col min="6917" max="6917" width="3.109375" style="515" customWidth="1"/>
    <col min="6918" max="6918" width="8.6640625" style="515" customWidth="1"/>
    <col min="6919" max="6919" width="10.6640625" style="515" customWidth="1"/>
    <col min="6920" max="6920" width="11.109375" style="515" customWidth="1"/>
    <col min="6921" max="6921" width="11.44140625" style="515" customWidth="1"/>
    <col min="6922" max="6922" width="8.6640625" style="515" customWidth="1"/>
    <col min="6923" max="6925" width="11" style="515" customWidth="1"/>
    <col min="6926" max="6926" width="9.6640625" style="515" customWidth="1"/>
    <col min="6927" max="6927" width="11.109375" style="515" customWidth="1"/>
    <col min="6928" max="6928" width="11.77734375" style="515" customWidth="1"/>
    <col min="6929" max="6929" width="10.44140625" style="515" customWidth="1"/>
    <col min="6930" max="6930" width="8.77734375" style="515" customWidth="1"/>
    <col min="6931" max="6931" width="10" style="515" customWidth="1"/>
    <col min="6932" max="6932" width="9.77734375" style="515" customWidth="1"/>
    <col min="6933" max="7168" width="9.33203125" style="515"/>
    <col min="7169" max="7170" width="4" style="515" customWidth="1"/>
    <col min="7171" max="7171" width="5.44140625" style="515" customWidth="1"/>
    <col min="7172" max="7172" width="49.109375" style="515" customWidth="1"/>
    <col min="7173" max="7173" width="3.109375" style="515" customWidth="1"/>
    <col min="7174" max="7174" width="8.6640625" style="515" customWidth="1"/>
    <col min="7175" max="7175" width="10.6640625" style="515" customWidth="1"/>
    <col min="7176" max="7176" width="11.109375" style="515" customWidth="1"/>
    <col min="7177" max="7177" width="11.44140625" style="515" customWidth="1"/>
    <col min="7178" max="7178" width="8.6640625" style="515" customWidth="1"/>
    <col min="7179" max="7181" width="11" style="515" customWidth="1"/>
    <col min="7182" max="7182" width="9.6640625" style="515" customWidth="1"/>
    <col min="7183" max="7183" width="11.109375" style="515" customWidth="1"/>
    <col min="7184" max="7184" width="11.77734375" style="515" customWidth="1"/>
    <col min="7185" max="7185" width="10.44140625" style="515" customWidth="1"/>
    <col min="7186" max="7186" width="8.77734375" style="515" customWidth="1"/>
    <col min="7187" max="7187" width="10" style="515" customWidth="1"/>
    <col min="7188" max="7188" width="9.77734375" style="515" customWidth="1"/>
    <col min="7189" max="7424" width="9.33203125" style="515"/>
    <col min="7425" max="7426" width="4" style="515" customWidth="1"/>
    <col min="7427" max="7427" width="5.44140625" style="515" customWidth="1"/>
    <col min="7428" max="7428" width="49.109375" style="515" customWidth="1"/>
    <col min="7429" max="7429" width="3.109375" style="515" customWidth="1"/>
    <col min="7430" max="7430" width="8.6640625" style="515" customWidth="1"/>
    <col min="7431" max="7431" width="10.6640625" style="515" customWidth="1"/>
    <col min="7432" max="7432" width="11.109375" style="515" customWidth="1"/>
    <col min="7433" max="7433" width="11.44140625" style="515" customWidth="1"/>
    <col min="7434" max="7434" width="8.6640625" style="515" customWidth="1"/>
    <col min="7435" max="7437" width="11" style="515" customWidth="1"/>
    <col min="7438" max="7438" width="9.6640625" style="515" customWidth="1"/>
    <col min="7439" max="7439" width="11.109375" style="515" customWidth="1"/>
    <col min="7440" max="7440" width="11.77734375" style="515" customWidth="1"/>
    <col min="7441" max="7441" width="10.44140625" style="515" customWidth="1"/>
    <col min="7442" max="7442" width="8.77734375" style="515" customWidth="1"/>
    <col min="7443" max="7443" width="10" style="515" customWidth="1"/>
    <col min="7444" max="7444" width="9.77734375" style="515" customWidth="1"/>
    <col min="7445" max="7680" width="9.33203125" style="515"/>
    <col min="7681" max="7682" width="4" style="515" customWidth="1"/>
    <col min="7683" max="7683" width="5.44140625" style="515" customWidth="1"/>
    <col min="7684" max="7684" width="49.109375" style="515" customWidth="1"/>
    <col min="7685" max="7685" width="3.109375" style="515" customWidth="1"/>
    <col min="7686" max="7686" width="8.6640625" style="515" customWidth="1"/>
    <col min="7687" max="7687" width="10.6640625" style="515" customWidth="1"/>
    <col min="7688" max="7688" width="11.109375" style="515" customWidth="1"/>
    <col min="7689" max="7689" width="11.44140625" style="515" customWidth="1"/>
    <col min="7690" max="7690" width="8.6640625" style="515" customWidth="1"/>
    <col min="7691" max="7693" width="11" style="515" customWidth="1"/>
    <col min="7694" max="7694" width="9.6640625" style="515" customWidth="1"/>
    <col min="7695" max="7695" width="11.109375" style="515" customWidth="1"/>
    <col min="7696" max="7696" width="11.77734375" style="515" customWidth="1"/>
    <col min="7697" max="7697" width="10.44140625" style="515" customWidth="1"/>
    <col min="7698" max="7698" width="8.77734375" style="515" customWidth="1"/>
    <col min="7699" max="7699" width="10" style="515" customWidth="1"/>
    <col min="7700" max="7700" width="9.77734375" style="515" customWidth="1"/>
    <col min="7701" max="7936" width="9.33203125" style="515"/>
    <col min="7937" max="7938" width="4" style="515" customWidth="1"/>
    <col min="7939" max="7939" width="5.44140625" style="515" customWidth="1"/>
    <col min="7940" max="7940" width="49.109375" style="515" customWidth="1"/>
    <col min="7941" max="7941" width="3.109375" style="515" customWidth="1"/>
    <col min="7942" max="7942" width="8.6640625" style="515" customWidth="1"/>
    <col min="7943" max="7943" width="10.6640625" style="515" customWidth="1"/>
    <col min="7944" max="7944" width="11.109375" style="515" customWidth="1"/>
    <col min="7945" max="7945" width="11.44140625" style="515" customWidth="1"/>
    <col min="7946" max="7946" width="8.6640625" style="515" customWidth="1"/>
    <col min="7947" max="7949" width="11" style="515" customWidth="1"/>
    <col min="7950" max="7950" width="9.6640625" style="515" customWidth="1"/>
    <col min="7951" max="7951" width="11.109375" style="515" customWidth="1"/>
    <col min="7952" max="7952" width="11.77734375" style="515" customWidth="1"/>
    <col min="7953" max="7953" width="10.44140625" style="515" customWidth="1"/>
    <col min="7954" max="7954" width="8.77734375" style="515" customWidth="1"/>
    <col min="7955" max="7955" width="10" style="515" customWidth="1"/>
    <col min="7956" max="7956" width="9.77734375" style="515" customWidth="1"/>
    <col min="7957" max="8192" width="9.33203125" style="515"/>
    <col min="8193" max="8194" width="4" style="515" customWidth="1"/>
    <col min="8195" max="8195" width="5.44140625" style="515" customWidth="1"/>
    <col min="8196" max="8196" width="49.109375" style="515" customWidth="1"/>
    <col min="8197" max="8197" width="3.109375" style="515" customWidth="1"/>
    <col min="8198" max="8198" width="8.6640625" style="515" customWidth="1"/>
    <col min="8199" max="8199" width="10.6640625" style="515" customWidth="1"/>
    <col min="8200" max="8200" width="11.109375" style="515" customWidth="1"/>
    <col min="8201" max="8201" width="11.44140625" style="515" customWidth="1"/>
    <col min="8202" max="8202" width="8.6640625" style="515" customWidth="1"/>
    <col min="8203" max="8205" width="11" style="515" customWidth="1"/>
    <col min="8206" max="8206" width="9.6640625" style="515" customWidth="1"/>
    <col min="8207" max="8207" width="11.109375" style="515" customWidth="1"/>
    <col min="8208" max="8208" width="11.77734375" style="515" customWidth="1"/>
    <col min="8209" max="8209" width="10.44140625" style="515" customWidth="1"/>
    <col min="8210" max="8210" width="8.77734375" style="515" customWidth="1"/>
    <col min="8211" max="8211" width="10" style="515" customWidth="1"/>
    <col min="8212" max="8212" width="9.77734375" style="515" customWidth="1"/>
    <col min="8213" max="8448" width="9.33203125" style="515"/>
    <col min="8449" max="8450" width="4" style="515" customWidth="1"/>
    <col min="8451" max="8451" width="5.44140625" style="515" customWidth="1"/>
    <col min="8452" max="8452" width="49.109375" style="515" customWidth="1"/>
    <col min="8453" max="8453" width="3.109375" style="515" customWidth="1"/>
    <col min="8454" max="8454" width="8.6640625" style="515" customWidth="1"/>
    <col min="8455" max="8455" width="10.6640625" style="515" customWidth="1"/>
    <col min="8456" max="8456" width="11.109375" style="515" customWidth="1"/>
    <col min="8457" max="8457" width="11.44140625" style="515" customWidth="1"/>
    <col min="8458" max="8458" width="8.6640625" style="515" customWidth="1"/>
    <col min="8459" max="8461" width="11" style="515" customWidth="1"/>
    <col min="8462" max="8462" width="9.6640625" style="515" customWidth="1"/>
    <col min="8463" max="8463" width="11.109375" style="515" customWidth="1"/>
    <col min="8464" max="8464" width="11.77734375" style="515" customWidth="1"/>
    <col min="8465" max="8465" width="10.44140625" style="515" customWidth="1"/>
    <col min="8466" max="8466" width="8.77734375" style="515" customWidth="1"/>
    <col min="8467" max="8467" width="10" style="515" customWidth="1"/>
    <col min="8468" max="8468" width="9.77734375" style="515" customWidth="1"/>
    <col min="8469" max="8704" width="9.33203125" style="515"/>
    <col min="8705" max="8706" width="4" style="515" customWidth="1"/>
    <col min="8707" max="8707" width="5.44140625" style="515" customWidth="1"/>
    <col min="8708" max="8708" width="49.109375" style="515" customWidth="1"/>
    <col min="8709" max="8709" width="3.109375" style="515" customWidth="1"/>
    <col min="8710" max="8710" width="8.6640625" style="515" customWidth="1"/>
    <col min="8711" max="8711" width="10.6640625" style="515" customWidth="1"/>
    <col min="8712" max="8712" width="11.109375" style="515" customWidth="1"/>
    <col min="8713" max="8713" width="11.44140625" style="515" customWidth="1"/>
    <col min="8714" max="8714" width="8.6640625" style="515" customWidth="1"/>
    <col min="8715" max="8717" width="11" style="515" customWidth="1"/>
    <col min="8718" max="8718" width="9.6640625" style="515" customWidth="1"/>
    <col min="8719" max="8719" width="11.109375" style="515" customWidth="1"/>
    <col min="8720" max="8720" width="11.77734375" style="515" customWidth="1"/>
    <col min="8721" max="8721" width="10.44140625" style="515" customWidth="1"/>
    <col min="8722" max="8722" width="8.77734375" style="515" customWidth="1"/>
    <col min="8723" max="8723" width="10" style="515" customWidth="1"/>
    <col min="8724" max="8724" width="9.77734375" style="515" customWidth="1"/>
    <col min="8725" max="8960" width="9.33203125" style="515"/>
    <col min="8961" max="8962" width="4" style="515" customWidth="1"/>
    <col min="8963" max="8963" width="5.44140625" style="515" customWidth="1"/>
    <col min="8964" max="8964" width="49.109375" style="515" customWidth="1"/>
    <col min="8965" max="8965" width="3.109375" style="515" customWidth="1"/>
    <col min="8966" max="8966" width="8.6640625" style="515" customWidth="1"/>
    <col min="8967" max="8967" width="10.6640625" style="515" customWidth="1"/>
    <col min="8968" max="8968" width="11.109375" style="515" customWidth="1"/>
    <col min="8969" max="8969" width="11.44140625" style="515" customWidth="1"/>
    <col min="8970" max="8970" width="8.6640625" style="515" customWidth="1"/>
    <col min="8971" max="8973" width="11" style="515" customWidth="1"/>
    <col min="8974" max="8974" width="9.6640625" style="515" customWidth="1"/>
    <col min="8975" max="8975" width="11.109375" style="515" customWidth="1"/>
    <col min="8976" max="8976" width="11.77734375" style="515" customWidth="1"/>
    <col min="8977" max="8977" width="10.44140625" style="515" customWidth="1"/>
    <col min="8978" max="8978" width="8.77734375" style="515" customWidth="1"/>
    <col min="8979" max="8979" width="10" style="515" customWidth="1"/>
    <col min="8980" max="8980" width="9.77734375" style="515" customWidth="1"/>
    <col min="8981" max="9216" width="9.33203125" style="515"/>
    <col min="9217" max="9218" width="4" style="515" customWidth="1"/>
    <col min="9219" max="9219" width="5.44140625" style="515" customWidth="1"/>
    <col min="9220" max="9220" width="49.109375" style="515" customWidth="1"/>
    <col min="9221" max="9221" width="3.109375" style="515" customWidth="1"/>
    <col min="9222" max="9222" width="8.6640625" style="515" customWidth="1"/>
    <col min="9223" max="9223" width="10.6640625" style="515" customWidth="1"/>
    <col min="9224" max="9224" width="11.109375" style="515" customWidth="1"/>
    <col min="9225" max="9225" width="11.44140625" style="515" customWidth="1"/>
    <col min="9226" max="9226" width="8.6640625" style="515" customWidth="1"/>
    <col min="9227" max="9229" width="11" style="515" customWidth="1"/>
    <col min="9230" max="9230" width="9.6640625" style="515" customWidth="1"/>
    <col min="9231" max="9231" width="11.109375" style="515" customWidth="1"/>
    <col min="9232" max="9232" width="11.77734375" style="515" customWidth="1"/>
    <col min="9233" max="9233" width="10.44140625" style="515" customWidth="1"/>
    <col min="9234" max="9234" width="8.77734375" style="515" customWidth="1"/>
    <col min="9235" max="9235" width="10" style="515" customWidth="1"/>
    <col min="9236" max="9236" width="9.77734375" style="515" customWidth="1"/>
    <col min="9237" max="9472" width="9.33203125" style="515"/>
    <col min="9473" max="9474" width="4" style="515" customWidth="1"/>
    <col min="9475" max="9475" width="5.44140625" style="515" customWidth="1"/>
    <col min="9476" max="9476" width="49.109375" style="515" customWidth="1"/>
    <col min="9477" max="9477" width="3.109375" style="515" customWidth="1"/>
    <col min="9478" max="9478" width="8.6640625" style="515" customWidth="1"/>
    <col min="9479" max="9479" width="10.6640625" style="515" customWidth="1"/>
    <col min="9480" max="9480" width="11.109375" style="515" customWidth="1"/>
    <col min="9481" max="9481" width="11.44140625" style="515" customWidth="1"/>
    <col min="9482" max="9482" width="8.6640625" style="515" customWidth="1"/>
    <col min="9483" max="9485" width="11" style="515" customWidth="1"/>
    <col min="9486" max="9486" width="9.6640625" style="515" customWidth="1"/>
    <col min="9487" max="9487" width="11.109375" style="515" customWidth="1"/>
    <col min="9488" max="9488" width="11.77734375" style="515" customWidth="1"/>
    <col min="9489" max="9489" width="10.44140625" style="515" customWidth="1"/>
    <col min="9490" max="9490" width="8.77734375" style="515" customWidth="1"/>
    <col min="9491" max="9491" width="10" style="515" customWidth="1"/>
    <col min="9492" max="9492" width="9.77734375" style="515" customWidth="1"/>
    <col min="9493" max="9728" width="9.33203125" style="515"/>
    <col min="9729" max="9730" width="4" style="515" customWidth="1"/>
    <col min="9731" max="9731" width="5.44140625" style="515" customWidth="1"/>
    <col min="9732" max="9732" width="49.109375" style="515" customWidth="1"/>
    <col min="9733" max="9733" width="3.109375" style="515" customWidth="1"/>
    <col min="9734" max="9734" width="8.6640625" style="515" customWidth="1"/>
    <col min="9735" max="9735" width="10.6640625" style="515" customWidth="1"/>
    <col min="9736" max="9736" width="11.109375" style="515" customWidth="1"/>
    <col min="9737" max="9737" width="11.44140625" style="515" customWidth="1"/>
    <col min="9738" max="9738" width="8.6640625" style="515" customWidth="1"/>
    <col min="9739" max="9741" width="11" style="515" customWidth="1"/>
    <col min="9742" max="9742" width="9.6640625" style="515" customWidth="1"/>
    <col min="9743" max="9743" width="11.109375" style="515" customWidth="1"/>
    <col min="9744" max="9744" width="11.77734375" style="515" customWidth="1"/>
    <col min="9745" max="9745" width="10.44140625" style="515" customWidth="1"/>
    <col min="9746" max="9746" width="8.77734375" style="515" customWidth="1"/>
    <col min="9747" max="9747" width="10" style="515" customWidth="1"/>
    <col min="9748" max="9748" width="9.77734375" style="515" customWidth="1"/>
    <col min="9749" max="9984" width="9.33203125" style="515"/>
    <col min="9985" max="9986" width="4" style="515" customWidth="1"/>
    <col min="9987" max="9987" width="5.44140625" style="515" customWidth="1"/>
    <col min="9988" max="9988" width="49.109375" style="515" customWidth="1"/>
    <col min="9989" max="9989" width="3.109375" style="515" customWidth="1"/>
    <col min="9990" max="9990" width="8.6640625" style="515" customWidth="1"/>
    <col min="9991" max="9991" width="10.6640625" style="515" customWidth="1"/>
    <col min="9992" max="9992" width="11.109375" style="515" customWidth="1"/>
    <col min="9993" max="9993" width="11.44140625" style="515" customWidth="1"/>
    <col min="9994" max="9994" width="8.6640625" style="515" customWidth="1"/>
    <col min="9995" max="9997" width="11" style="515" customWidth="1"/>
    <col min="9998" max="9998" width="9.6640625" style="515" customWidth="1"/>
    <col min="9999" max="9999" width="11.109375" style="515" customWidth="1"/>
    <col min="10000" max="10000" width="11.77734375" style="515" customWidth="1"/>
    <col min="10001" max="10001" width="10.44140625" style="515" customWidth="1"/>
    <col min="10002" max="10002" width="8.77734375" style="515" customWidth="1"/>
    <col min="10003" max="10003" width="10" style="515" customWidth="1"/>
    <col min="10004" max="10004" width="9.77734375" style="515" customWidth="1"/>
    <col min="10005" max="10240" width="9.33203125" style="515"/>
    <col min="10241" max="10242" width="4" style="515" customWidth="1"/>
    <col min="10243" max="10243" width="5.44140625" style="515" customWidth="1"/>
    <col min="10244" max="10244" width="49.109375" style="515" customWidth="1"/>
    <col min="10245" max="10245" width="3.109375" style="515" customWidth="1"/>
    <col min="10246" max="10246" width="8.6640625" style="515" customWidth="1"/>
    <col min="10247" max="10247" width="10.6640625" style="515" customWidth="1"/>
    <col min="10248" max="10248" width="11.109375" style="515" customWidth="1"/>
    <col min="10249" max="10249" width="11.44140625" style="515" customWidth="1"/>
    <col min="10250" max="10250" width="8.6640625" style="515" customWidth="1"/>
    <col min="10251" max="10253" width="11" style="515" customWidth="1"/>
    <col min="10254" max="10254" width="9.6640625" style="515" customWidth="1"/>
    <col min="10255" max="10255" width="11.109375" style="515" customWidth="1"/>
    <col min="10256" max="10256" width="11.77734375" style="515" customWidth="1"/>
    <col min="10257" max="10257" width="10.44140625" style="515" customWidth="1"/>
    <col min="10258" max="10258" width="8.77734375" style="515" customWidth="1"/>
    <col min="10259" max="10259" width="10" style="515" customWidth="1"/>
    <col min="10260" max="10260" width="9.77734375" style="515" customWidth="1"/>
    <col min="10261" max="10496" width="9.33203125" style="515"/>
    <col min="10497" max="10498" width="4" style="515" customWidth="1"/>
    <col min="10499" max="10499" width="5.44140625" style="515" customWidth="1"/>
    <col min="10500" max="10500" width="49.109375" style="515" customWidth="1"/>
    <col min="10501" max="10501" width="3.109375" style="515" customWidth="1"/>
    <col min="10502" max="10502" width="8.6640625" style="515" customWidth="1"/>
    <col min="10503" max="10503" width="10.6640625" style="515" customWidth="1"/>
    <col min="10504" max="10504" width="11.109375" style="515" customWidth="1"/>
    <col min="10505" max="10505" width="11.44140625" style="515" customWidth="1"/>
    <col min="10506" max="10506" width="8.6640625" style="515" customWidth="1"/>
    <col min="10507" max="10509" width="11" style="515" customWidth="1"/>
    <col min="10510" max="10510" width="9.6640625" style="515" customWidth="1"/>
    <col min="10511" max="10511" width="11.109375" style="515" customWidth="1"/>
    <col min="10512" max="10512" width="11.77734375" style="515" customWidth="1"/>
    <col min="10513" max="10513" width="10.44140625" style="515" customWidth="1"/>
    <col min="10514" max="10514" width="8.77734375" style="515" customWidth="1"/>
    <col min="10515" max="10515" width="10" style="515" customWidth="1"/>
    <col min="10516" max="10516" width="9.77734375" style="515" customWidth="1"/>
    <col min="10517" max="10752" width="9.33203125" style="515"/>
    <col min="10753" max="10754" width="4" style="515" customWidth="1"/>
    <col min="10755" max="10755" width="5.44140625" style="515" customWidth="1"/>
    <col min="10756" max="10756" width="49.109375" style="515" customWidth="1"/>
    <col min="10757" max="10757" width="3.109375" style="515" customWidth="1"/>
    <col min="10758" max="10758" width="8.6640625" style="515" customWidth="1"/>
    <col min="10759" max="10759" width="10.6640625" style="515" customWidth="1"/>
    <col min="10760" max="10760" width="11.109375" style="515" customWidth="1"/>
    <col min="10761" max="10761" width="11.44140625" style="515" customWidth="1"/>
    <col min="10762" max="10762" width="8.6640625" style="515" customWidth="1"/>
    <col min="10763" max="10765" width="11" style="515" customWidth="1"/>
    <col min="10766" max="10766" width="9.6640625" style="515" customWidth="1"/>
    <col min="10767" max="10767" width="11.109375" style="515" customWidth="1"/>
    <col min="10768" max="10768" width="11.77734375" style="515" customWidth="1"/>
    <col min="10769" max="10769" width="10.44140625" style="515" customWidth="1"/>
    <col min="10770" max="10770" width="8.77734375" style="515" customWidth="1"/>
    <col min="10771" max="10771" width="10" style="515" customWidth="1"/>
    <col min="10772" max="10772" width="9.77734375" style="515" customWidth="1"/>
    <col min="10773" max="11008" width="9.33203125" style="515"/>
    <col min="11009" max="11010" width="4" style="515" customWidth="1"/>
    <col min="11011" max="11011" width="5.44140625" style="515" customWidth="1"/>
    <col min="11012" max="11012" width="49.109375" style="515" customWidth="1"/>
    <col min="11013" max="11013" width="3.109375" style="515" customWidth="1"/>
    <col min="11014" max="11014" width="8.6640625" style="515" customWidth="1"/>
    <col min="11015" max="11015" width="10.6640625" style="515" customWidth="1"/>
    <col min="11016" max="11016" width="11.109375" style="515" customWidth="1"/>
    <col min="11017" max="11017" width="11.44140625" style="515" customWidth="1"/>
    <col min="11018" max="11018" width="8.6640625" style="515" customWidth="1"/>
    <col min="11019" max="11021" width="11" style="515" customWidth="1"/>
    <col min="11022" max="11022" width="9.6640625" style="515" customWidth="1"/>
    <col min="11023" max="11023" width="11.109375" style="515" customWidth="1"/>
    <col min="11024" max="11024" width="11.77734375" style="515" customWidth="1"/>
    <col min="11025" max="11025" width="10.44140625" style="515" customWidth="1"/>
    <col min="11026" max="11026" width="8.77734375" style="515" customWidth="1"/>
    <col min="11027" max="11027" width="10" style="515" customWidth="1"/>
    <col min="11028" max="11028" width="9.77734375" style="515" customWidth="1"/>
    <col min="11029" max="11264" width="9.33203125" style="515"/>
    <col min="11265" max="11266" width="4" style="515" customWidth="1"/>
    <col min="11267" max="11267" width="5.44140625" style="515" customWidth="1"/>
    <col min="11268" max="11268" width="49.109375" style="515" customWidth="1"/>
    <col min="11269" max="11269" width="3.109375" style="515" customWidth="1"/>
    <col min="11270" max="11270" width="8.6640625" style="515" customWidth="1"/>
    <col min="11271" max="11271" width="10.6640625" style="515" customWidth="1"/>
    <col min="11272" max="11272" width="11.109375" style="515" customWidth="1"/>
    <col min="11273" max="11273" width="11.44140625" style="515" customWidth="1"/>
    <col min="11274" max="11274" width="8.6640625" style="515" customWidth="1"/>
    <col min="11275" max="11277" width="11" style="515" customWidth="1"/>
    <col min="11278" max="11278" width="9.6640625" style="515" customWidth="1"/>
    <col min="11279" max="11279" width="11.109375" style="515" customWidth="1"/>
    <col min="11280" max="11280" width="11.77734375" style="515" customWidth="1"/>
    <col min="11281" max="11281" width="10.44140625" style="515" customWidth="1"/>
    <col min="11282" max="11282" width="8.77734375" style="515" customWidth="1"/>
    <col min="11283" max="11283" width="10" style="515" customWidth="1"/>
    <col min="11284" max="11284" width="9.77734375" style="515" customWidth="1"/>
    <col min="11285" max="11520" width="9.33203125" style="515"/>
    <col min="11521" max="11522" width="4" style="515" customWidth="1"/>
    <col min="11523" max="11523" width="5.44140625" style="515" customWidth="1"/>
    <col min="11524" max="11524" width="49.109375" style="515" customWidth="1"/>
    <col min="11525" max="11525" width="3.109375" style="515" customWidth="1"/>
    <col min="11526" max="11526" width="8.6640625" style="515" customWidth="1"/>
    <col min="11527" max="11527" width="10.6640625" style="515" customWidth="1"/>
    <col min="11528" max="11528" width="11.109375" style="515" customWidth="1"/>
    <col min="11529" max="11529" width="11.44140625" style="515" customWidth="1"/>
    <col min="11530" max="11530" width="8.6640625" style="515" customWidth="1"/>
    <col min="11531" max="11533" width="11" style="515" customWidth="1"/>
    <col min="11534" max="11534" width="9.6640625" style="515" customWidth="1"/>
    <col min="11535" max="11535" width="11.109375" style="515" customWidth="1"/>
    <col min="11536" max="11536" width="11.77734375" style="515" customWidth="1"/>
    <col min="11537" max="11537" width="10.44140625" style="515" customWidth="1"/>
    <col min="11538" max="11538" width="8.77734375" style="515" customWidth="1"/>
    <col min="11539" max="11539" width="10" style="515" customWidth="1"/>
    <col min="11540" max="11540" width="9.77734375" style="515" customWidth="1"/>
    <col min="11541" max="11776" width="9.33203125" style="515"/>
    <col min="11777" max="11778" width="4" style="515" customWidth="1"/>
    <col min="11779" max="11779" width="5.44140625" style="515" customWidth="1"/>
    <col min="11780" max="11780" width="49.109375" style="515" customWidth="1"/>
    <col min="11781" max="11781" width="3.109375" style="515" customWidth="1"/>
    <col min="11782" max="11782" width="8.6640625" style="515" customWidth="1"/>
    <col min="11783" max="11783" width="10.6640625" style="515" customWidth="1"/>
    <col min="11784" max="11784" width="11.109375" style="515" customWidth="1"/>
    <col min="11785" max="11785" width="11.44140625" style="515" customWidth="1"/>
    <col min="11786" max="11786" width="8.6640625" style="515" customWidth="1"/>
    <col min="11787" max="11789" width="11" style="515" customWidth="1"/>
    <col min="11790" max="11790" width="9.6640625" style="515" customWidth="1"/>
    <col min="11791" max="11791" width="11.109375" style="515" customWidth="1"/>
    <col min="11792" max="11792" width="11.77734375" style="515" customWidth="1"/>
    <col min="11793" max="11793" width="10.44140625" style="515" customWidth="1"/>
    <col min="11794" max="11794" width="8.77734375" style="515" customWidth="1"/>
    <col min="11795" max="11795" width="10" style="515" customWidth="1"/>
    <col min="11796" max="11796" width="9.77734375" style="515" customWidth="1"/>
    <col min="11797" max="12032" width="9.33203125" style="515"/>
    <col min="12033" max="12034" width="4" style="515" customWidth="1"/>
    <col min="12035" max="12035" width="5.44140625" style="515" customWidth="1"/>
    <col min="12036" max="12036" width="49.109375" style="515" customWidth="1"/>
    <col min="12037" max="12037" width="3.109375" style="515" customWidth="1"/>
    <col min="12038" max="12038" width="8.6640625" style="515" customWidth="1"/>
    <col min="12039" max="12039" width="10.6640625" style="515" customWidth="1"/>
    <col min="12040" max="12040" width="11.109375" style="515" customWidth="1"/>
    <col min="12041" max="12041" width="11.44140625" style="515" customWidth="1"/>
    <col min="12042" max="12042" width="8.6640625" style="515" customWidth="1"/>
    <col min="12043" max="12045" width="11" style="515" customWidth="1"/>
    <col min="12046" max="12046" width="9.6640625" style="515" customWidth="1"/>
    <col min="12047" max="12047" width="11.109375" style="515" customWidth="1"/>
    <col min="12048" max="12048" width="11.77734375" style="515" customWidth="1"/>
    <col min="12049" max="12049" width="10.44140625" style="515" customWidth="1"/>
    <col min="12050" max="12050" width="8.77734375" style="515" customWidth="1"/>
    <col min="12051" max="12051" width="10" style="515" customWidth="1"/>
    <col min="12052" max="12052" width="9.77734375" style="515" customWidth="1"/>
    <col min="12053" max="12288" width="9.33203125" style="515"/>
    <col min="12289" max="12290" width="4" style="515" customWidth="1"/>
    <col min="12291" max="12291" width="5.44140625" style="515" customWidth="1"/>
    <col min="12292" max="12292" width="49.109375" style="515" customWidth="1"/>
    <col min="12293" max="12293" width="3.109375" style="515" customWidth="1"/>
    <col min="12294" max="12294" width="8.6640625" style="515" customWidth="1"/>
    <col min="12295" max="12295" width="10.6640625" style="515" customWidth="1"/>
    <col min="12296" max="12296" width="11.109375" style="515" customWidth="1"/>
    <col min="12297" max="12297" width="11.44140625" style="515" customWidth="1"/>
    <col min="12298" max="12298" width="8.6640625" style="515" customWidth="1"/>
    <col min="12299" max="12301" width="11" style="515" customWidth="1"/>
    <col min="12302" max="12302" width="9.6640625" style="515" customWidth="1"/>
    <col min="12303" max="12303" width="11.109375" style="515" customWidth="1"/>
    <col min="12304" max="12304" width="11.77734375" style="515" customWidth="1"/>
    <col min="12305" max="12305" width="10.44140625" style="515" customWidth="1"/>
    <col min="12306" max="12306" width="8.77734375" style="515" customWidth="1"/>
    <col min="12307" max="12307" width="10" style="515" customWidth="1"/>
    <col min="12308" max="12308" width="9.77734375" style="515" customWidth="1"/>
    <col min="12309" max="12544" width="9.33203125" style="515"/>
    <col min="12545" max="12546" width="4" style="515" customWidth="1"/>
    <col min="12547" max="12547" width="5.44140625" style="515" customWidth="1"/>
    <col min="12548" max="12548" width="49.109375" style="515" customWidth="1"/>
    <col min="12549" max="12549" width="3.109375" style="515" customWidth="1"/>
    <col min="12550" max="12550" width="8.6640625" style="515" customWidth="1"/>
    <col min="12551" max="12551" width="10.6640625" style="515" customWidth="1"/>
    <col min="12552" max="12552" width="11.109375" style="515" customWidth="1"/>
    <col min="12553" max="12553" width="11.44140625" style="515" customWidth="1"/>
    <col min="12554" max="12554" width="8.6640625" style="515" customWidth="1"/>
    <col min="12555" max="12557" width="11" style="515" customWidth="1"/>
    <col min="12558" max="12558" width="9.6640625" style="515" customWidth="1"/>
    <col min="12559" max="12559" width="11.109375" style="515" customWidth="1"/>
    <col min="12560" max="12560" width="11.77734375" style="515" customWidth="1"/>
    <col min="12561" max="12561" width="10.44140625" style="515" customWidth="1"/>
    <col min="12562" max="12562" width="8.77734375" style="515" customWidth="1"/>
    <col min="12563" max="12563" width="10" style="515" customWidth="1"/>
    <col min="12564" max="12564" width="9.77734375" style="515" customWidth="1"/>
    <col min="12565" max="12800" width="9.33203125" style="515"/>
    <col min="12801" max="12802" width="4" style="515" customWidth="1"/>
    <col min="12803" max="12803" width="5.44140625" style="515" customWidth="1"/>
    <col min="12804" max="12804" width="49.109375" style="515" customWidth="1"/>
    <col min="12805" max="12805" width="3.109375" style="515" customWidth="1"/>
    <col min="12806" max="12806" width="8.6640625" style="515" customWidth="1"/>
    <col min="12807" max="12807" width="10.6640625" style="515" customWidth="1"/>
    <col min="12808" max="12808" width="11.109375" style="515" customWidth="1"/>
    <col min="12809" max="12809" width="11.44140625" style="515" customWidth="1"/>
    <col min="12810" max="12810" width="8.6640625" style="515" customWidth="1"/>
    <col min="12811" max="12813" width="11" style="515" customWidth="1"/>
    <col min="12814" max="12814" width="9.6640625" style="515" customWidth="1"/>
    <col min="12815" max="12815" width="11.109375" style="515" customWidth="1"/>
    <col min="12816" max="12816" width="11.77734375" style="515" customWidth="1"/>
    <col min="12817" max="12817" width="10.44140625" style="515" customWidth="1"/>
    <col min="12818" max="12818" width="8.77734375" style="515" customWidth="1"/>
    <col min="12819" max="12819" width="10" style="515" customWidth="1"/>
    <col min="12820" max="12820" width="9.77734375" style="515" customWidth="1"/>
    <col min="12821" max="13056" width="9.33203125" style="515"/>
    <col min="13057" max="13058" width="4" style="515" customWidth="1"/>
    <col min="13059" max="13059" width="5.44140625" style="515" customWidth="1"/>
    <col min="13060" max="13060" width="49.109375" style="515" customWidth="1"/>
    <col min="13061" max="13061" width="3.109375" style="515" customWidth="1"/>
    <col min="13062" max="13062" width="8.6640625" style="515" customWidth="1"/>
    <col min="13063" max="13063" width="10.6640625" style="515" customWidth="1"/>
    <col min="13064" max="13064" width="11.109375" style="515" customWidth="1"/>
    <col min="13065" max="13065" width="11.44140625" style="515" customWidth="1"/>
    <col min="13066" max="13066" width="8.6640625" style="515" customWidth="1"/>
    <col min="13067" max="13069" width="11" style="515" customWidth="1"/>
    <col min="13070" max="13070" width="9.6640625" style="515" customWidth="1"/>
    <col min="13071" max="13071" width="11.109375" style="515" customWidth="1"/>
    <col min="13072" max="13072" width="11.77734375" style="515" customWidth="1"/>
    <col min="13073" max="13073" width="10.44140625" style="515" customWidth="1"/>
    <col min="13074" max="13074" width="8.77734375" style="515" customWidth="1"/>
    <col min="13075" max="13075" width="10" style="515" customWidth="1"/>
    <col min="13076" max="13076" width="9.77734375" style="515" customWidth="1"/>
    <col min="13077" max="13312" width="9.33203125" style="515"/>
    <col min="13313" max="13314" width="4" style="515" customWidth="1"/>
    <col min="13315" max="13315" width="5.44140625" style="515" customWidth="1"/>
    <col min="13316" max="13316" width="49.109375" style="515" customWidth="1"/>
    <col min="13317" max="13317" width="3.109375" style="515" customWidth="1"/>
    <col min="13318" max="13318" width="8.6640625" style="515" customWidth="1"/>
    <col min="13319" max="13319" width="10.6640625" style="515" customWidth="1"/>
    <col min="13320" max="13320" width="11.109375" style="515" customWidth="1"/>
    <col min="13321" max="13321" width="11.44140625" style="515" customWidth="1"/>
    <col min="13322" max="13322" width="8.6640625" style="515" customWidth="1"/>
    <col min="13323" max="13325" width="11" style="515" customWidth="1"/>
    <col min="13326" max="13326" width="9.6640625" style="515" customWidth="1"/>
    <col min="13327" max="13327" width="11.109375" style="515" customWidth="1"/>
    <col min="13328" max="13328" width="11.77734375" style="515" customWidth="1"/>
    <col min="13329" max="13329" width="10.44140625" style="515" customWidth="1"/>
    <col min="13330" max="13330" width="8.77734375" style="515" customWidth="1"/>
    <col min="13331" max="13331" width="10" style="515" customWidth="1"/>
    <col min="13332" max="13332" width="9.77734375" style="515" customWidth="1"/>
    <col min="13333" max="13568" width="9.33203125" style="515"/>
    <col min="13569" max="13570" width="4" style="515" customWidth="1"/>
    <col min="13571" max="13571" width="5.44140625" style="515" customWidth="1"/>
    <col min="13572" max="13572" width="49.109375" style="515" customWidth="1"/>
    <col min="13573" max="13573" width="3.109375" style="515" customWidth="1"/>
    <col min="13574" max="13574" width="8.6640625" style="515" customWidth="1"/>
    <col min="13575" max="13575" width="10.6640625" style="515" customWidth="1"/>
    <col min="13576" max="13576" width="11.109375" style="515" customWidth="1"/>
    <col min="13577" max="13577" width="11.44140625" style="515" customWidth="1"/>
    <col min="13578" max="13578" width="8.6640625" style="515" customWidth="1"/>
    <col min="13579" max="13581" width="11" style="515" customWidth="1"/>
    <col min="13582" max="13582" width="9.6640625" style="515" customWidth="1"/>
    <col min="13583" max="13583" width="11.109375" style="515" customWidth="1"/>
    <col min="13584" max="13584" width="11.77734375" style="515" customWidth="1"/>
    <col min="13585" max="13585" width="10.44140625" style="515" customWidth="1"/>
    <col min="13586" max="13586" width="8.77734375" style="515" customWidth="1"/>
    <col min="13587" max="13587" width="10" style="515" customWidth="1"/>
    <col min="13588" max="13588" width="9.77734375" style="515" customWidth="1"/>
    <col min="13589" max="13824" width="9.33203125" style="515"/>
    <col min="13825" max="13826" width="4" style="515" customWidth="1"/>
    <col min="13827" max="13827" width="5.44140625" style="515" customWidth="1"/>
    <col min="13828" max="13828" width="49.109375" style="515" customWidth="1"/>
    <col min="13829" max="13829" width="3.109375" style="515" customWidth="1"/>
    <col min="13830" max="13830" width="8.6640625" style="515" customWidth="1"/>
    <col min="13831" max="13831" width="10.6640625" style="515" customWidth="1"/>
    <col min="13832" max="13832" width="11.109375" style="515" customWidth="1"/>
    <col min="13833" max="13833" width="11.44140625" style="515" customWidth="1"/>
    <col min="13834" max="13834" width="8.6640625" style="515" customWidth="1"/>
    <col min="13835" max="13837" width="11" style="515" customWidth="1"/>
    <col min="13838" max="13838" width="9.6640625" style="515" customWidth="1"/>
    <col min="13839" max="13839" width="11.109375" style="515" customWidth="1"/>
    <col min="13840" max="13840" width="11.77734375" style="515" customWidth="1"/>
    <col min="13841" max="13841" width="10.44140625" style="515" customWidth="1"/>
    <col min="13842" max="13842" width="8.77734375" style="515" customWidth="1"/>
    <col min="13843" max="13843" width="10" style="515" customWidth="1"/>
    <col min="13844" max="13844" width="9.77734375" style="515" customWidth="1"/>
    <col min="13845" max="14080" width="9.33203125" style="515"/>
    <col min="14081" max="14082" width="4" style="515" customWidth="1"/>
    <col min="14083" max="14083" width="5.44140625" style="515" customWidth="1"/>
    <col min="14084" max="14084" width="49.109375" style="515" customWidth="1"/>
    <col min="14085" max="14085" width="3.109375" style="515" customWidth="1"/>
    <col min="14086" max="14086" width="8.6640625" style="515" customWidth="1"/>
    <col min="14087" max="14087" width="10.6640625" style="515" customWidth="1"/>
    <col min="14088" max="14088" width="11.109375" style="515" customWidth="1"/>
    <col min="14089" max="14089" width="11.44140625" style="515" customWidth="1"/>
    <col min="14090" max="14090" width="8.6640625" style="515" customWidth="1"/>
    <col min="14091" max="14093" width="11" style="515" customWidth="1"/>
    <col min="14094" max="14094" width="9.6640625" style="515" customWidth="1"/>
    <col min="14095" max="14095" width="11.109375" style="515" customWidth="1"/>
    <col min="14096" max="14096" width="11.77734375" style="515" customWidth="1"/>
    <col min="14097" max="14097" width="10.44140625" style="515" customWidth="1"/>
    <col min="14098" max="14098" width="8.77734375" style="515" customWidth="1"/>
    <col min="14099" max="14099" width="10" style="515" customWidth="1"/>
    <col min="14100" max="14100" width="9.77734375" style="515" customWidth="1"/>
    <col min="14101" max="14336" width="9.33203125" style="515"/>
    <col min="14337" max="14338" width="4" style="515" customWidth="1"/>
    <col min="14339" max="14339" width="5.44140625" style="515" customWidth="1"/>
    <col min="14340" max="14340" width="49.109375" style="515" customWidth="1"/>
    <col min="14341" max="14341" width="3.109375" style="515" customWidth="1"/>
    <col min="14342" max="14342" width="8.6640625" style="515" customWidth="1"/>
    <col min="14343" max="14343" width="10.6640625" style="515" customWidth="1"/>
    <col min="14344" max="14344" width="11.109375" style="515" customWidth="1"/>
    <col min="14345" max="14345" width="11.44140625" style="515" customWidth="1"/>
    <col min="14346" max="14346" width="8.6640625" style="515" customWidth="1"/>
    <col min="14347" max="14349" width="11" style="515" customWidth="1"/>
    <col min="14350" max="14350" width="9.6640625" style="515" customWidth="1"/>
    <col min="14351" max="14351" width="11.109375" style="515" customWidth="1"/>
    <col min="14352" max="14352" width="11.77734375" style="515" customWidth="1"/>
    <col min="14353" max="14353" width="10.44140625" style="515" customWidth="1"/>
    <col min="14354" max="14354" width="8.77734375" style="515" customWidth="1"/>
    <col min="14355" max="14355" width="10" style="515" customWidth="1"/>
    <col min="14356" max="14356" width="9.77734375" style="515" customWidth="1"/>
    <col min="14357" max="14592" width="9.33203125" style="515"/>
    <col min="14593" max="14594" width="4" style="515" customWidth="1"/>
    <col min="14595" max="14595" width="5.44140625" style="515" customWidth="1"/>
    <col min="14596" max="14596" width="49.109375" style="515" customWidth="1"/>
    <col min="14597" max="14597" width="3.109375" style="515" customWidth="1"/>
    <col min="14598" max="14598" width="8.6640625" style="515" customWidth="1"/>
    <col min="14599" max="14599" width="10.6640625" style="515" customWidth="1"/>
    <col min="14600" max="14600" width="11.109375" style="515" customWidth="1"/>
    <col min="14601" max="14601" width="11.44140625" style="515" customWidth="1"/>
    <col min="14602" max="14602" width="8.6640625" style="515" customWidth="1"/>
    <col min="14603" max="14605" width="11" style="515" customWidth="1"/>
    <col min="14606" max="14606" width="9.6640625" style="515" customWidth="1"/>
    <col min="14607" max="14607" width="11.109375" style="515" customWidth="1"/>
    <col min="14608" max="14608" width="11.77734375" style="515" customWidth="1"/>
    <col min="14609" max="14609" width="10.44140625" style="515" customWidth="1"/>
    <col min="14610" max="14610" width="8.77734375" style="515" customWidth="1"/>
    <col min="14611" max="14611" width="10" style="515" customWidth="1"/>
    <col min="14612" max="14612" width="9.77734375" style="515" customWidth="1"/>
    <col min="14613" max="14848" width="9.33203125" style="515"/>
    <col min="14849" max="14850" width="4" style="515" customWidth="1"/>
    <col min="14851" max="14851" width="5.44140625" style="515" customWidth="1"/>
    <col min="14852" max="14852" width="49.109375" style="515" customWidth="1"/>
    <col min="14853" max="14853" width="3.109375" style="515" customWidth="1"/>
    <col min="14854" max="14854" width="8.6640625" style="515" customWidth="1"/>
    <col min="14855" max="14855" width="10.6640625" style="515" customWidth="1"/>
    <col min="14856" max="14856" width="11.109375" style="515" customWidth="1"/>
    <col min="14857" max="14857" width="11.44140625" style="515" customWidth="1"/>
    <col min="14858" max="14858" width="8.6640625" style="515" customWidth="1"/>
    <col min="14859" max="14861" width="11" style="515" customWidth="1"/>
    <col min="14862" max="14862" width="9.6640625" style="515" customWidth="1"/>
    <col min="14863" max="14863" width="11.109375" style="515" customWidth="1"/>
    <col min="14864" max="14864" width="11.77734375" style="515" customWidth="1"/>
    <col min="14865" max="14865" width="10.44140625" style="515" customWidth="1"/>
    <col min="14866" max="14866" width="8.77734375" style="515" customWidth="1"/>
    <col min="14867" max="14867" width="10" style="515" customWidth="1"/>
    <col min="14868" max="14868" width="9.77734375" style="515" customWidth="1"/>
    <col min="14869" max="15104" width="9.33203125" style="515"/>
    <col min="15105" max="15106" width="4" style="515" customWidth="1"/>
    <col min="15107" max="15107" width="5.44140625" style="515" customWidth="1"/>
    <col min="15108" max="15108" width="49.109375" style="515" customWidth="1"/>
    <col min="15109" max="15109" width="3.109375" style="515" customWidth="1"/>
    <col min="15110" max="15110" width="8.6640625" style="515" customWidth="1"/>
    <col min="15111" max="15111" width="10.6640625" style="515" customWidth="1"/>
    <col min="15112" max="15112" width="11.109375" style="515" customWidth="1"/>
    <col min="15113" max="15113" width="11.44140625" style="515" customWidth="1"/>
    <col min="15114" max="15114" width="8.6640625" style="515" customWidth="1"/>
    <col min="15115" max="15117" width="11" style="515" customWidth="1"/>
    <col min="15118" max="15118" width="9.6640625" style="515" customWidth="1"/>
    <col min="15119" max="15119" width="11.109375" style="515" customWidth="1"/>
    <col min="15120" max="15120" width="11.77734375" style="515" customWidth="1"/>
    <col min="15121" max="15121" width="10.44140625" style="515" customWidth="1"/>
    <col min="15122" max="15122" width="8.77734375" style="515" customWidth="1"/>
    <col min="15123" max="15123" width="10" style="515" customWidth="1"/>
    <col min="15124" max="15124" width="9.77734375" style="515" customWidth="1"/>
    <col min="15125" max="15360" width="9.33203125" style="515"/>
    <col min="15361" max="15362" width="4" style="515" customWidth="1"/>
    <col min="15363" max="15363" width="5.44140625" style="515" customWidth="1"/>
    <col min="15364" max="15364" width="49.109375" style="515" customWidth="1"/>
    <col min="15365" max="15365" width="3.109375" style="515" customWidth="1"/>
    <col min="15366" max="15366" width="8.6640625" style="515" customWidth="1"/>
    <col min="15367" max="15367" width="10.6640625" style="515" customWidth="1"/>
    <col min="15368" max="15368" width="11.109375" style="515" customWidth="1"/>
    <col min="15369" max="15369" width="11.44140625" style="515" customWidth="1"/>
    <col min="15370" max="15370" width="8.6640625" style="515" customWidth="1"/>
    <col min="15371" max="15373" width="11" style="515" customWidth="1"/>
    <col min="15374" max="15374" width="9.6640625" style="515" customWidth="1"/>
    <col min="15375" max="15375" width="11.109375" style="515" customWidth="1"/>
    <col min="15376" max="15376" width="11.77734375" style="515" customWidth="1"/>
    <col min="15377" max="15377" width="10.44140625" style="515" customWidth="1"/>
    <col min="15378" max="15378" width="8.77734375" style="515" customWidth="1"/>
    <col min="15379" max="15379" width="10" style="515" customWidth="1"/>
    <col min="15380" max="15380" width="9.77734375" style="515" customWidth="1"/>
    <col min="15381" max="15616" width="9.33203125" style="515"/>
    <col min="15617" max="15618" width="4" style="515" customWidth="1"/>
    <col min="15619" max="15619" width="5.44140625" style="515" customWidth="1"/>
    <col min="15620" max="15620" width="49.109375" style="515" customWidth="1"/>
    <col min="15621" max="15621" width="3.109375" style="515" customWidth="1"/>
    <col min="15622" max="15622" width="8.6640625" style="515" customWidth="1"/>
    <col min="15623" max="15623" width="10.6640625" style="515" customWidth="1"/>
    <col min="15624" max="15624" width="11.109375" style="515" customWidth="1"/>
    <col min="15625" max="15625" width="11.44140625" style="515" customWidth="1"/>
    <col min="15626" max="15626" width="8.6640625" style="515" customWidth="1"/>
    <col min="15627" max="15629" width="11" style="515" customWidth="1"/>
    <col min="15630" max="15630" width="9.6640625" style="515" customWidth="1"/>
    <col min="15631" max="15631" width="11.109375" style="515" customWidth="1"/>
    <col min="15632" max="15632" width="11.77734375" style="515" customWidth="1"/>
    <col min="15633" max="15633" width="10.44140625" style="515" customWidth="1"/>
    <col min="15634" max="15634" width="8.77734375" style="515" customWidth="1"/>
    <col min="15635" max="15635" width="10" style="515" customWidth="1"/>
    <col min="15636" max="15636" width="9.77734375" style="515" customWidth="1"/>
    <col min="15637" max="15872" width="9.33203125" style="515"/>
    <col min="15873" max="15874" width="4" style="515" customWidth="1"/>
    <col min="15875" max="15875" width="5.44140625" style="515" customWidth="1"/>
    <col min="15876" max="15876" width="49.109375" style="515" customWidth="1"/>
    <col min="15877" max="15877" width="3.109375" style="515" customWidth="1"/>
    <col min="15878" max="15878" width="8.6640625" style="515" customWidth="1"/>
    <col min="15879" max="15879" width="10.6640625" style="515" customWidth="1"/>
    <col min="15880" max="15880" width="11.109375" style="515" customWidth="1"/>
    <col min="15881" max="15881" width="11.44140625" style="515" customWidth="1"/>
    <col min="15882" max="15882" width="8.6640625" style="515" customWidth="1"/>
    <col min="15883" max="15885" width="11" style="515" customWidth="1"/>
    <col min="15886" max="15886" width="9.6640625" style="515" customWidth="1"/>
    <col min="15887" max="15887" width="11.109375" style="515" customWidth="1"/>
    <col min="15888" max="15888" width="11.77734375" style="515" customWidth="1"/>
    <col min="15889" max="15889" width="10.44140625" style="515" customWidth="1"/>
    <col min="15890" max="15890" width="8.77734375" style="515" customWidth="1"/>
    <col min="15891" max="15891" width="10" style="515" customWidth="1"/>
    <col min="15892" max="15892" width="9.77734375" style="515" customWidth="1"/>
    <col min="15893" max="16128" width="9.33203125" style="515"/>
    <col min="16129" max="16130" width="4" style="515" customWidth="1"/>
    <col min="16131" max="16131" width="5.44140625" style="515" customWidth="1"/>
    <col min="16132" max="16132" width="49.109375" style="515" customWidth="1"/>
    <col min="16133" max="16133" width="3.109375" style="515" customWidth="1"/>
    <col min="16134" max="16134" width="8.6640625" style="515" customWidth="1"/>
    <col min="16135" max="16135" width="10.6640625" style="515" customWidth="1"/>
    <col min="16136" max="16136" width="11.109375" style="515" customWidth="1"/>
    <col min="16137" max="16137" width="11.44140625" style="515" customWidth="1"/>
    <col min="16138" max="16138" width="8.6640625" style="515" customWidth="1"/>
    <col min="16139" max="16141" width="11" style="515" customWidth="1"/>
    <col min="16142" max="16142" width="9.6640625" style="515" customWidth="1"/>
    <col min="16143" max="16143" width="11.109375" style="515" customWidth="1"/>
    <col min="16144" max="16144" width="11.77734375" style="515" customWidth="1"/>
    <col min="16145" max="16145" width="10.44140625" style="515" customWidth="1"/>
    <col min="16146" max="16146" width="8.77734375" style="515" customWidth="1"/>
    <col min="16147" max="16147" width="10" style="515" customWidth="1"/>
    <col min="16148" max="16148" width="9.77734375" style="515" customWidth="1"/>
    <col min="16149" max="16384" width="9.33203125" style="515"/>
  </cols>
  <sheetData>
    <row r="1" spans="1:20" ht="25.5" customHeight="1" thickBot="1" x14ac:dyDescent="0.3">
      <c r="A1" s="1653" t="s">
        <v>136</v>
      </c>
      <c r="B1" s="1653" t="s">
        <v>137</v>
      </c>
      <c r="C1" s="1653" t="s">
        <v>278</v>
      </c>
      <c r="D1" s="1655" t="s">
        <v>0</v>
      </c>
      <c r="E1" s="1657" t="s">
        <v>279</v>
      </c>
      <c r="F1" s="1661" t="s">
        <v>162</v>
      </c>
      <c r="G1" s="1646" t="s">
        <v>138</v>
      </c>
      <c r="H1" s="1662"/>
      <c r="I1" s="1646" t="s">
        <v>139</v>
      </c>
      <c r="J1" s="1663"/>
      <c r="K1" s="1650" t="s">
        <v>112</v>
      </c>
      <c r="L1" s="1651"/>
      <c r="M1" s="1651"/>
      <c r="N1" s="1651"/>
      <c r="O1" s="1651"/>
      <c r="P1" s="1651"/>
      <c r="Q1" s="1651"/>
      <c r="R1" s="1651"/>
      <c r="S1" s="1651" t="s">
        <v>134</v>
      </c>
      <c r="T1" s="1651"/>
    </row>
    <row r="2" spans="1:20" ht="65.25" customHeight="1" thickBot="1" x14ac:dyDescent="0.3">
      <c r="A2" s="1654"/>
      <c r="B2" s="1654"/>
      <c r="C2" s="1654"/>
      <c r="D2" s="1656"/>
      <c r="E2" s="1658"/>
      <c r="F2" s="1661"/>
      <c r="G2" s="145" t="s">
        <v>140</v>
      </c>
      <c r="H2" s="145" t="s">
        <v>141</v>
      </c>
      <c r="I2" s="145" t="s">
        <v>142</v>
      </c>
      <c r="J2" s="146" t="s">
        <v>143</v>
      </c>
      <c r="K2" s="147" t="s">
        <v>114</v>
      </c>
      <c r="L2" s="148" t="s">
        <v>270</v>
      </c>
      <c r="M2" s="148" t="s">
        <v>271</v>
      </c>
      <c r="N2" s="148" t="s">
        <v>120</v>
      </c>
      <c r="O2" s="148" t="s">
        <v>122</v>
      </c>
      <c r="P2" s="148" t="s">
        <v>125</v>
      </c>
      <c r="Q2" s="148" t="s">
        <v>127</v>
      </c>
      <c r="R2" s="148" t="s">
        <v>272</v>
      </c>
      <c r="S2" s="148" t="s">
        <v>273</v>
      </c>
      <c r="T2" s="148" t="s">
        <v>274</v>
      </c>
    </row>
    <row r="3" spans="1:20" ht="16.5" customHeight="1" x14ac:dyDescent="0.25">
      <c r="A3" s="149">
        <v>1</v>
      </c>
      <c r="B3" s="127"/>
      <c r="C3" s="150"/>
      <c r="D3" s="151" t="s">
        <v>280</v>
      </c>
      <c r="E3" s="152"/>
      <c r="F3" s="153"/>
      <c r="G3" s="16"/>
      <c r="H3" s="16"/>
      <c r="I3" s="16"/>
      <c r="J3" s="154"/>
      <c r="K3" s="155"/>
      <c r="L3" s="156"/>
      <c r="M3" s="156"/>
      <c r="N3" s="156"/>
      <c r="O3" s="156"/>
      <c r="P3" s="156"/>
      <c r="Q3" s="156"/>
      <c r="R3" s="156"/>
      <c r="S3" s="156"/>
      <c r="T3" s="156"/>
    </row>
    <row r="4" spans="1:20" ht="12.75" customHeight="1" x14ac:dyDescent="0.25">
      <c r="A4" s="127">
        <v>1</v>
      </c>
      <c r="B4" s="127">
        <v>1</v>
      </c>
      <c r="C4" s="127"/>
      <c r="D4" s="151" t="s">
        <v>163</v>
      </c>
      <c r="E4" s="13"/>
      <c r="F4" s="125"/>
      <c r="G4" s="15"/>
      <c r="H4" s="15"/>
      <c r="I4" s="15"/>
      <c r="J4" s="157"/>
      <c r="K4" s="158"/>
      <c r="L4" s="159"/>
      <c r="M4" s="159"/>
      <c r="N4" s="159"/>
      <c r="O4" s="159"/>
      <c r="P4" s="159"/>
      <c r="Q4" s="159"/>
      <c r="R4" s="159"/>
      <c r="S4" s="159"/>
      <c r="T4" s="159"/>
    </row>
    <row r="5" spans="1:20" ht="12" customHeight="1" x14ac:dyDescent="0.25">
      <c r="A5" s="129">
        <v>1</v>
      </c>
      <c r="B5" s="129">
        <v>12</v>
      </c>
      <c r="C5" s="129"/>
      <c r="D5" s="160" t="s">
        <v>149</v>
      </c>
      <c r="E5" s="161"/>
      <c r="F5" s="143"/>
      <c r="G5" s="162"/>
      <c r="H5" s="162"/>
      <c r="I5" s="162"/>
      <c r="J5" s="163"/>
      <c r="K5" s="164"/>
      <c r="L5" s="131"/>
      <c r="M5" s="131"/>
      <c r="N5" s="131"/>
      <c r="O5" s="131"/>
      <c r="P5" s="131"/>
      <c r="Q5" s="131"/>
      <c r="R5" s="131"/>
      <c r="S5" s="131"/>
      <c r="T5" s="131"/>
    </row>
    <row r="6" spans="1:20" ht="14.4" customHeight="1" x14ac:dyDescent="0.25">
      <c r="A6" s="129"/>
      <c r="B6" s="129"/>
      <c r="C6" s="165"/>
      <c r="D6" s="166" t="s">
        <v>281</v>
      </c>
      <c r="E6" s="310"/>
      <c r="F6" s="167"/>
      <c r="G6" s="15"/>
      <c r="H6" s="15"/>
      <c r="I6" s="15"/>
      <c r="J6" s="157"/>
      <c r="K6" s="164"/>
      <c r="L6" s="131"/>
      <c r="M6" s="131"/>
      <c r="N6" s="131"/>
      <c r="O6" s="131"/>
      <c r="P6" s="131"/>
      <c r="Q6" s="131"/>
      <c r="R6" s="131"/>
      <c r="S6" s="131"/>
      <c r="T6" s="131"/>
    </row>
    <row r="7" spans="1:20" ht="14.4" customHeight="1" x14ac:dyDescent="0.25">
      <c r="A7" s="129"/>
      <c r="B7" s="129"/>
      <c r="C7" s="165"/>
      <c r="D7" s="168" t="s">
        <v>282</v>
      </c>
      <c r="E7" s="311">
        <v>2</v>
      </c>
      <c r="F7" s="60">
        <v>121103</v>
      </c>
      <c r="G7" s="131">
        <v>6000</v>
      </c>
      <c r="H7" s="131">
        <v>6000</v>
      </c>
      <c r="I7" s="131">
        <f>SUM(K7:T7)</f>
        <v>4553</v>
      </c>
      <c r="J7" s="170">
        <f>I7/H7*100</f>
        <v>75.88333333333334</v>
      </c>
      <c r="K7" s="164"/>
      <c r="L7" s="131"/>
      <c r="M7" s="131"/>
      <c r="N7" s="131">
        <v>4553</v>
      </c>
      <c r="O7" s="131"/>
      <c r="P7" s="131"/>
      <c r="Q7" s="131"/>
      <c r="R7" s="131"/>
      <c r="S7" s="131"/>
      <c r="T7" s="131"/>
    </row>
    <row r="8" spans="1:20" ht="14.4" customHeight="1" x14ac:dyDescent="0.25">
      <c r="A8" s="129"/>
      <c r="B8" s="129"/>
      <c r="C8" s="165"/>
      <c r="D8" s="168" t="s">
        <v>283</v>
      </c>
      <c r="E8" s="311"/>
      <c r="F8" s="60"/>
      <c r="G8" s="131"/>
      <c r="H8" s="131"/>
      <c r="I8" s="131"/>
      <c r="J8" s="170"/>
      <c r="K8" s="164"/>
      <c r="L8" s="131"/>
      <c r="M8" s="131"/>
      <c r="N8" s="131"/>
      <c r="O8" s="131"/>
      <c r="P8" s="131"/>
      <c r="Q8" s="131"/>
      <c r="R8" s="131"/>
      <c r="S8" s="131"/>
      <c r="T8" s="131"/>
    </row>
    <row r="9" spans="1:20" ht="14.4" customHeight="1" x14ac:dyDescent="0.25">
      <c r="A9" s="129"/>
      <c r="B9" s="129"/>
      <c r="C9" s="165"/>
      <c r="D9" s="168" t="s">
        <v>284</v>
      </c>
      <c r="E9" s="311">
        <v>2</v>
      </c>
      <c r="F9" s="60">
        <v>121104</v>
      </c>
      <c r="G9" s="131">
        <v>20000</v>
      </c>
      <c r="H9" s="131">
        <v>18500</v>
      </c>
      <c r="I9" s="131">
        <f t="shared" ref="I9:I39" si="0">SUM(K9:T9)</f>
        <v>15344</v>
      </c>
      <c r="J9" s="170">
        <f t="shared" ref="J9:J68" si="1">I9/H9*100</f>
        <v>82.940540540540539</v>
      </c>
      <c r="K9" s="164"/>
      <c r="L9" s="131"/>
      <c r="M9" s="131"/>
      <c r="N9" s="131">
        <v>15344</v>
      </c>
      <c r="O9" s="131"/>
      <c r="P9" s="131"/>
      <c r="Q9" s="131"/>
      <c r="R9" s="131"/>
      <c r="S9" s="131"/>
      <c r="T9" s="131"/>
    </row>
    <row r="10" spans="1:20" ht="25.5" customHeight="1" x14ac:dyDescent="0.25">
      <c r="A10" s="129"/>
      <c r="B10" s="129"/>
      <c r="C10" s="165"/>
      <c r="D10" s="171" t="s">
        <v>285</v>
      </c>
      <c r="E10" s="311">
        <v>2</v>
      </c>
      <c r="F10" s="60">
        <v>121117</v>
      </c>
      <c r="G10" s="131">
        <v>8000</v>
      </c>
      <c r="H10" s="131">
        <v>8000</v>
      </c>
      <c r="I10" s="131">
        <f t="shared" si="0"/>
        <v>6689</v>
      </c>
      <c r="J10" s="170">
        <f t="shared" si="1"/>
        <v>83.612499999999997</v>
      </c>
      <c r="K10" s="164"/>
      <c r="L10" s="131"/>
      <c r="M10" s="131"/>
      <c r="N10" s="131">
        <v>6689</v>
      </c>
      <c r="O10" s="131"/>
      <c r="P10" s="131"/>
      <c r="Q10" s="131"/>
      <c r="R10" s="131"/>
      <c r="S10" s="131"/>
      <c r="T10" s="131"/>
    </row>
    <row r="11" spans="1:20" ht="14.4" customHeight="1" x14ac:dyDescent="0.25">
      <c r="A11" s="129"/>
      <c r="B11" s="129"/>
      <c r="C11" s="165"/>
      <c r="D11" s="168" t="s">
        <v>167</v>
      </c>
      <c r="E11" s="311"/>
      <c r="F11" s="60"/>
      <c r="G11" s="131"/>
      <c r="H11" s="131"/>
      <c r="I11" s="131"/>
      <c r="J11" s="170"/>
      <c r="K11" s="164"/>
      <c r="L11" s="131"/>
      <c r="M11" s="131"/>
      <c r="N11" s="131"/>
      <c r="O11" s="131"/>
      <c r="P11" s="131"/>
      <c r="Q11" s="131"/>
      <c r="R11" s="131"/>
      <c r="S11" s="131"/>
      <c r="T11" s="131"/>
    </row>
    <row r="12" spans="1:20" ht="14.4" customHeight="1" x14ac:dyDescent="0.25">
      <c r="A12" s="129"/>
      <c r="B12" s="129"/>
      <c r="C12" s="165"/>
      <c r="D12" s="168" t="s">
        <v>286</v>
      </c>
      <c r="E12" s="311">
        <v>2</v>
      </c>
      <c r="F12" s="60">
        <v>121111</v>
      </c>
      <c r="G12" s="131">
        <v>1600</v>
      </c>
      <c r="H12" s="131">
        <v>1600</v>
      </c>
      <c r="I12" s="131">
        <f t="shared" si="0"/>
        <v>749</v>
      </c>
      <c r="J12" s="170">
        <f t="shared" si="1"/>
        <v>46.8125</v>
      </c>
      <c r="K12" s="164"/>
      <c r="L12" s="131"/>
      <c r="M12" s="131"/>
      <c r="N12" s="131">
        <v>749</v>
      </c>
      <c r="O12" s="131"/>
      <c r="P12" s="131"/>
      <c r="Q12" s="131"/>
      <c r="R12" s="131"/>
      <c r="S12" s="131"/>
      <c r="T12" s="131"/>
    </row>
    <row r="13" spans="1:20" ht="14.4" customHeight="1" x14ac:dyDescent="0.25">
      <c r="A13" s="129"/>
      <c r="B13" s="129"/>
      <c r="C13" s="165"/>
      <c r="D13" s="168" t="s">
        <v>287</v>
      </c>
      <c r="E13" s="311">
        <v>2</v>
      </c>
      <c r="F13" s="169">
        <v>121127</v>
      </c>
      <c r="G13" s="15">
        <v>4000</v>
      </c>
      <c r="H13" s="15">
        <v>5000</v>
      </c>
      <c r="I13" s="131">
        <f t="shared" si="0"/>
        <v>3209</v>
      </c>
      <c r="J13" s="170">
        <f t="shared" si="1"/>
        <v>64.180000000000007</v>
      </c>
      <c r="K13" s="164"/>
      <c r="L13" s="131"/>
      <c r="M13" s="131"/>
      <c r="N13" s="131">
        <v>3209</v>
      </c>
      <c r="O13" s="131"/>
      <c r="P13" s="131"/>
      <c r="Q13" s="131"/>
      <c r="R13" s="131"/>
      <c r="S13" s="131"/>
      <c r="T13" s="131"/>
    </row>
    <row r="14" spans="1:20" ht="14.4" customHeight="1" x14ac:dyDescent="0.25">
      <c r="A14" s="129"/>
      <c r="B14" s="129"/>
      <c r="C14" s="165"/>
      <c r="D14" s="168" t="s">
        <v>288</v>
      </c>
      <c r="E14" s="311"/>
      <c r="F14" s="169">
        <v>121115</v>
      </c>
      <c r="G14" s="15">
        <v>700</v>
      </c>
      <c r="H14" s="15">
        <v>3900</v>
      </c>
      <c r="I14" s="131">
        <f t="shared" si="0"/>
        <v>3865</v>
      </c>
      <c r="J14" s="170">
        <f t="shared" si="1"/>
        <v>99.102564102564102</v>
      </c>
      <c r="K14" s="164"/>
      <c r="L14" s="131"/>
      <c r="M14" s="131"/>
      <c r="N14" s="131">
        <v>3865</v>
      </c>
      <c r="O14" s="131"/>
      <c r="P14" s="131"/>
      <c r="Q14" s="131"/>
      <c r="R14" s="131"/>
      <c r="S14" s="131"/>
      <c r="T14" s="131"/>
    </row>
    <row r="15" spans="1:20" ht="14.4" customHeight="1" x14ac:dyDescent="0.25">
      <c r="A15" s="129"/>
      <c r="B15" s="129"/>
      <c r="C15" s="165"/>
      <c r="D15" s="168" t="s">
        <v>289</v>
      </c>
      <c r="E15" s="311">
        <v>2</v>
      </c>
      <c r="F15" s="169">
        <v>121129</v>
      </c>
      <c r="G15" s="15">
        <v>3000</v>
      </c>
      <c r="H15" s="15">
        <v>3000</v>
      </c>
      <c r="I15" s="131">
        <f t="shared" si="0"/>
        <v>1907</v>
      </c>
      <c r="J15" s="170">
        <f t="shared" si="1"/>
        <v>63.56666666666667</v>
      </c>
      <c r="K15" s="164"/>
      <c r="L15" s="131"/>
      <c r="M15" s="131"/>
      <c r="N15" s="131">
        <v>1907</v>
      </c>
      <c r="O15" s="131"/>
      <c r="P15" s="131"/>
      <c r="Q15" s="131"/>
      <c r="R15" s="131"/>
      <c r="S15" s="131"/>
      <c r="T15" s="131"/>
    </row>
    <row r="16" spans="1:20" ht="14.4" customHeight="1" x14ac:dyDescent="0.25">
      <c r="A16" s="129"/>
      <c r="B16" s="129"/>
      <c r="C16" s="165"/>
      <c r="D16" s="172" t="s">
        <v>290</v>
      </c>
      <c r="E16" s="311">
        <v>2</v>
      </c>
      <c r="F16" s="169">
        <v>121106</v>
      </c>
      <c r="G16" s="15">
        <v>2000</v>
      </c>
      <c r="H16" s="15">
        <v>2000</v>
      </c>
      <c r="I16" s="131">
        <f t="shared" si="0"/>
        <v>1493</v>
      </c>
      <c r="J16" s="170">
        <f t="shared" si="1"/>
        <v>74.650000000000006</v>
      </c>
      <c r="K16" s="164"/>
      <c r="L16" s="131"/>
      <c r="M16" s="131"/>
      <c r="N16" s="131">
        <v>1493</v>
      </c>
      <c r="O16" s="131"/>
      <c r="P16" s="131"/>
      <c r="Q16" s="131"/>
      <c r="R16" s="131"/>
      <c r="S16" s="131"/>
      <c r="T16" s="131"/>
    </row>
    <row r="17" spans="1:20" ht="24.75" customHeight="1" x14ac:dyDescent="0.25">
      <c r="A17" s="129"/>
      <c r="B17" s="129"/>
      <c r="C17" s="165"/>
      <c r="D17" s="516" t="s">
        <v>291</v>
      </c>
      <c r="E17" s="311"/>
      <c r="F17" s="169"/>
      <c r="G17" s="15"/>
      <c r="H17" s="15"/>
      <c r="I17" s="131"/>
      <c r="J17" s="170"/>
      <c r="K17" s="164"/>
      <c r="L17" s="131"/>
      <c r="M17" s="131"/>
      <c r="N17" s="131"/>
      <c r="O17" s="131"/>
      <c r="P17" s="131"/>
      <c r="Q17" s="131"/>
      <c r="R17" s="131"/>
      <c r="S17" s="131"/>
      <c r="T17" s="131"/>
    </row>
    <row r="18" spans="1:20" ht="14.4" customHeight="1" x14ac:dyDescent="0.25">
      <c r="A18" s="129"/>
      <c r="B18" s="129"/>
      <c r="C18" s="165"/>
      <c r="D18" s="168" t="s">
        <v>292</v>
      </c>
      <c r="E18" s="311">
        <v>2</v>
      </c>
      <c r="F18" s="169">
        <v>121131</v>
      </c>
      <c r="G18" s="15">
        <v>3000</v>
      </c>
      <c r="H18" s="15">
        <v>2000</v>
      </c>
      <c r="I18" s="131">
        <f t="shared" si="0"/>
        <v>1058</v>
      </c>
      <c r="J18" s="170">
        <f t="shared" si="1"/>
        <v>52.900000000000006</v>
      </c>
      <c r="K18" s="164"/>
      <c r="L18" s="131"/>
      <c r="M18" s="131"/>
      <c r="N18" s="131">
        <v>1058</v>
      </c>
      <c r="O18" s="131"/>
      <c r="P18" s="131"/>
      <c r="Q18" s="131"/>
      <c r="R18" s="131"/>
      <c r="S18" s="131"/>
      <c r="T18" s="131"/>
    </row>
    <row r="19" spans="1:20" ht="14.4" customHeight="1" x14ac:dyDescent="0.25">
      <c r="A19" s="129"/>
      <c r="B19" s="129"/>
      <c r="C19" s="165"/>
      <c r="D19" s="168" t="s">
        <v>283</v>
      </c>
      <c r="E19" s="311"/>
      <c r="F19" s="169"/>
      <c r="G19" s="15"/>
      <c r="H19" s="15"/>
      <c r="I19" s="131"/>
      <c r="J19" s="170"/>
      <c r="K19" s="164"/>
      <c r="L19" s="131"/>
      <c r="M19" s="131"/>
      <c r="N19" s="131"/>
      <c r="O19" s="131"/>
      <c r="P19" s="131"/>
      <c r="Q19" s="131"/>
      <c r="R19" s="131"/>
      <c r="S19" s="131"/>
      <c r="T19" s="131"/>
    </row>
    <row r="20" spans="1:20" ht="14.4" customHeight="1" x14ac:dyDescent="0.25">
      <c r="A20" s="129"/>
      <c r="B20" s="129"/>
      <c r="C20" s="165"/>
      <c r="D20" s="168" t="s">
        <v>293</v>
      </c>
      <c r="E20" s="311">
        <v>2</v>
      </c>
      <c r="F20" s="169">
        <v>121130</v>
      </c>
      <c r="G20" s="15">
        <v>2000</v>
      </c>
      <c r="H20" s="15">
        <v>2000</v>
      </c>
      <c r="I20" s="131">
        <f t="shared" si="0"/>
        <v>0</v>
      </c>
      <c r="J20" s="170">
        <f t="shared" si="1"/>
        <v>0</v>
      </c>
      <c r="K20" s="164"/>
      <c r="L20" s="131"/>
      <c r="M20" s="131"/>
      <c r="N20" s="131"/>
      <c r="O20" s="131"/>
      <c r="P20" s="131"/>
      <c r="Q20" s="131"/>
      <c r="R20" s="131"/>
      <c r="S20" s="131"/>
      <c r="T20" s="131"/>
    </row>
    <row r="21" spans="1:20" ht="14.4" customHeight="1" x14ac:dyDescent="0.25">
      <c r="A21" s="129"/>
      <c r="B21" s="129"/>
      <c r="C21" s="165"/>
      <c r="D21" s="168" t="s">
        <v>167</v>
      </c>
      <c r="E21" s="311"/>
      <c r="F21" s="169"/>
      <c r="G21" s="131"/>
      <c r="H21" s="131"/>
      <c r="I21" s="131"/>
      <c r="J21" s="170"/>
      <c r="K21" s="164"/>
      <c r="L21" s="131"/>
      <c r="M21" s="131"/>
      <c r="N21" s="131"/>
      <c r="O21" s="131"/>
      <c r="P21" s="131"/>
      <c r="Q21" s="131"/>
      <c r="R21" s="131"/>
      <c r="S21" s="131"/>
      <c r="T21" s="131"/>
    </row>
    <row r="22" spans="1:20" ht="14.4" customHeight="1" x14ac:dyDescent="0.25">
      <c r="A22" s="129"/>
      <c r="B22" s="129"/>
      <c r="C22" s="165"/>
      <c r="D22" s="168" t="s">
        <v>294</v>
      </c>
      <c r="E22" s="311">
        <v>1</v>
      </c>
      <c r="F22" s="60">
        <v>121204</v>
      </c>
      <c r="G22" s="131">
        <v>14000</v>
      </c>
      <c r="H22" s="131">
        <v>11300</v>
      </c>
      <c r="I22" s="131">
        <f t="shared" si="0"/>
        <v>8929</v>
      </c>
      <c r="J22" s="170">
        <f t="shared" si="1"/>
        <v>79.017699115044252</v>
      </c>
      <c r="K22" s="164"/>
      <c r="L22" s="131"/>
      <c r="M22" s="131"/>
      <c r="N22" s="131">
        <v>8929</v>
      </c>
      <c r="O22" s="131"/>
      <c r="P22" s="131"/>
      <c r="Q22" s="131"/>
      <c r="R22" s="131"/>
      <c r="S22" s="131"/>
      <c r="T22" s="131"/>
    </row>
    <row r="23" spans="1:20" ht="14.4" customHeight="1" x14ac:dyDescent="0.25">
      <c r="A23" s="129"/>
      <c r="B23" s="129"/>
      <c r="C23" s="165"/>
      <c r="D23" s="312" t="s">
        <v>295</v>
      </c>
      <c r="E23" s="517">
        <v>1</v>
      </c>
      <c r="F23" s="60">
        <v>121132</v>
      </c>
      <c r="G23" s="131">
        <v>250</v>
      </c>
      <c r="H23" s="131">
        <v>250</v>
      </c>
      <c r="I23" s="131">
        <f t="shared" si="0"/>
        <v>114</v>
      </c>
      <c r="J23" s="170">
        <f t="shared" si="1"/>
        <v>45.6</v>
      </c>
      <c r="K23" s="164"/>
      <c r="L23" s="131"/>
      <c r="M23" s="131"/>
      <c r="N23" s="131">
        <v>114</v>
      </c>
      <c r="O23" s="131"/>
      <c r="P23" s="131"/>
      <c r="Q23" s="131"/>
      <c r="R23" s="131"/>
      <c r="S23" s="131"/>
      <c r="T23" s="131"/>
    </row>
    <row r="24" spans="1:20" ht="14.4" customHeight="1" x14ac:dyDescent="0.25">
      <c r="A24" s="129"/>
      <c r="B24" s="129"/>
      <c r="C24" s="165"/>
      <c r="D24" s="119" t="s">
        <v>168</v>
      </c>
      <c r="E24" s="311">
        <v>1</v>
      </c>
      <c r="F24" s="60">
        <v>121203</v>
      </c>
      <c r="G24" s="15">
        <v>6500</v>
      </c>
      <c r="H24" s="15">
        <v>7500</v>
      </c>
      <c r="I24" s="131">
        <f t="shared" si="0"/>
        <v>6437</v>
      </c>
      <c r="J24" s="170">
        <f t="shared" si="1"/>
        <v>85.826666666666668</v>
      </c>
      <c r="K24" s="164"/>
      <c r="L24" s="131"/>
      <c r="M24" s="131">
        <v>1387</v>
      </c>
      <c r="N24" s="131">
        <v>5050</v>
      </c>
      <c r="O24" s="131"/>
      <c r="P24" s="131"/>
      <c r="Q24" s="131"/>
      <c r="R24" s="131"/>
      <c r="S24" s="131"/>
      <c r="T24" s="131"/>
    </row>
    <row r="25" spans="1:20" ht="14.4" customHeight="1" x14ac:dyDescent="0.25">
      <c r="A25" s="129"/>
      <c r="B25" s="129"/>
      <c r="C25" s="165"/>
      <c r="D25" s="112" t="s">
        <v>296</v>
      </c>
      <c r="E25" s="311"/>
      <c r="F25" s="13"/>
      <c r="G25" s="131"/>
      <c r="H25" s="131"/>
      <c r="I25" s="131"/>
      <c r="J25" s="170"/>
      <c r="K25" s="164"/>
      <c r="L25" s="131"/>
      <c r="M25" s="131"/>
      <c r="N25" s="131"/>
      <c r="O25" s="131"/>
      <c r="P25" s="131"/>
      <c r="Q25" s="131"/>
      <c r="R25" s="131"/>
      <c r="S25" s="131"/>
      <c r="T25" s="131"/>
    </row>
    <row r="26" spans="1:20" ht="14.4" customHeight="1" x14ac:dyDescent="0.25">
      <c r="A26" s="129"/>
      <c r="B26" s="129"/>
      <c r="C26" s="165"/>
      <c r="D26" s="168" t="s">
        <v>297</v>
      </c>
      <c r="E26" s="311">
        <v>2</v>
      </c>
      <c r="F26" s="60">
        <v>121504</v>
      </c>
      <c r="G26" s="131">
        <v>4400</v>
      </c>
      <c r="H26" s="131">
        <v>4400</v>
      </c>
      <c r="I26" s="131">
        <f t="shared" si="0"/>
        <v>3395</v>
      </c>
      <c r="J26" s="170">
        <f t="shared" si="1"/>
        <v>77.159090909090907</v>
      </c>
      <c r="K26" s="164"/>
      <c r="L26" s="131"/>
      <c r="M26" s="131"/>
      <c r="N26" s="131">
        <v>3395</v>
      </c>
      <c r="O26" s="131"/>
      <c r="P26" s="131"/>
      <c r="Q26" s="131"/>
      <c r="R26" s="131"/>
      <c r="S26" s="131"/>
      <c r="T26" s="131"/>
    </row>
    <row r="27" spans="1:20" ht="12.6" customHeight="1" x14ac:dyDescent="0.25">
      <c r="A27" s="125"/>
      <c r="B27" s="173"/>
      <c r="C27" s="174"/>
      <c r="D27" s="168" t="s">
        <v>169</v>
      </c>
      <c r="E27" s="311"/>
      <c r="F27" s="60"/>
      <c r="G27" s="15"/>
      <c r="H27" s="15"/>
      <c r="I27" s="131"/>
      <c r="J27" s="170"/>
      <c r="K27" s="164"/>
      <c r="L27" s="131"/>
      <c r="M27" s="131"/>
      <c r="N27" s="131"/>
      <c r="O27" s="131"/>
      <c r="P27" s="131"/>
      <c r="Q27" s="131"/>
      <c r="R27" s="131"/>
      <c r="S27" s="131"/>
      <c r="T27" s="131"/>
    </row>
    <row r="28" spans="1:20" ht="12.6" customHeight="1" x14ac:dyDescent="0.25">
      <c r="A28" s="125"/>
      <c r="B28" s="173"/>
      <c r="C28" s="174"/>
      <c r="D28" s="13" t="s">
        <v>298</v>
      </c>
      <c r="E28" s="311">
        <v>1</v>
      </c>
      <c r="F28" s="13">
        <v>121403</v>
      </c>
      <c r="G28" s="15">
        <v>50</v>
      </c>
      <c r="H28" s="15">
        <v>50</v>
      </c>
      <c r="I28" s="131">
        <f t="shared" si="0"/>
        <v>0</v>
      </c>
      <c r="J28" s="170">
        <f t="shared" si="1"/>
        <v>0</v>
      </c>
      <c r="K28" s="164"/>
      <c r="L28" s="131"/>
      <c r="M28" s="131"/>
      <c r="N28" s="131"/>
      <c r="O28" s="131"/>
      <c r="P28" s="131"/>
      <c r="Q28" s="15"/>
      <c r="R28" s="15"/>
      <c r="S28" s="15"/>
      <c r="T28" s="15"/>
    </row>
    <row r="29" spans="1:20" ht="12.6" customHeight="1" x14ac:dyDescent="0.25">
      <c r="A29" s="125"/>
      <c r="B29" s="125"/>
      <c r="C29" s="175"/>
      <c r="D29" s="13" t="s">
        <v>786</v>
      </c>
      <c r="E29" s="112"/>
      <c r="F29" s="13"/>
      <c r="G29" s="15"/>
      <c r="H29" s="15"/>
      <c r="I29" s="131"/>
      <c r="J29" s="170"/>
      <c r="K29" s="164"/>
      <c r="L29" s="131"/>
      <c r="M29" s="131"/>
      <c r="N29" s="131"/>
      <c r="O29" s="131"/>
      <c r="P29" s="131"/>
      <c r="Q29" s="131"/>
      <c r="R29" s="131"/>
      <c r="S29" s="131"/>
      <c r="T29" s="131"/>
    </row>
    <row r="30" spans="1:20" ht="12.6" customHeight="1" x14ac:dyDescent="0.25">
      <c r="A30" s="125"/>
      <c r="B30" s="125"/>
      <c r="C30" s="175"/>
      <c r="D30" s="112" t="s">
        <v>299</v>
      </c>
      <c r="E30" s="112">
        <v>1</v>
      </c>
      <c r="F30" s="13">
        <v>121301</v>
      </c>
      <c r="G30" s="15">
        <v>2500</v>
      </c>
      <c r="H30" s="15"/>
      <c r="I30" s="131">
        <f t="shared" si="0"/>
        <v>0</v>
      </c>
      <c r="J30" s="170"/>
      <c r="K30" s="164"/>
      <c r="L30" s="131"/>
      <c r="M30" s="131"/>
      <c r="N30" s="131"/>
      <c r="O30" s="131"/>
      <c r="P30" s="131"/>
      <c r="Q30" s="15"/>
      <c r="R30" s="15"/>
      <c r="S30" s="15"/>
      <c r="T30" s="15"/>
    </row>
    <row r="31" spans="1:20" ht="12.6" customHeight="1" x14ac:dyDescent="0.25">
      <c r="A31" s="125"/>
      <c r="B31" s="125"/>
      <c r="C31" s="175"/>
      <c r="D31" s="313" t="s">
        <v>164</v>
      </c>
      <c r="E31" s="311"/>
      <c r="F31" s="13"/>
      <c r="G31" s="15"/>
      <c r="H31" s="15"/>
      <c r="I31" s="131"/>
      <c r="J31" s="170"/>
      <c r="K31" s="164"/>
      <c r="L31" s="131"/>
      <c r="M31" s="131"/>
      <c r="N31" s="131"/>
      <c r="O31" s="131"/>
      <c r="P31" s="131"/>
      <c r="Q31" s="131"/>
      <c r="R31" s="131"/>
      <c r="S31" s="131"/>
      <c r="T31" s="131"/>
    </row>
    <row r="32" spans="1:20" ht="12.6" customHeight="1" x14ac:dyDescent="0.25">
      <c r="A32" s="125"/>
      <c r="B32" s="125"/>
      <c r="C32" s="175"/>
      <c r="D32" s="177" t="s">
        <v>300</v>
      </c>
      <c r="E32" s="311">
        <v>2</v>
      </c>
      <c r="F32" s="13">
        <v>221902</v>
      </c>
      <c r="G32" s="15">
        <v>30000</v>
      </c>
      <c r="H32" s="15">
        <v>29601</v>
      </c>
      <c r="I32" s="131">
        <f t="shared" si="0"/>
        <v>12883</v>
      </c>
      <c r="J32" s="170">
        <f t="shared" si="1"/>
        <v>43.522178304787005</v>
      </c>
      <c r="K32" s="164"/>
      <c r="L32" s="131"/>
      <c r="M32" s="131">
        <v>12883</v>
      </c>
      <c r="N32" s="131"/>
      <c r="O32" s="131"/>
      <c r="P32" s="131"/>
      <c r="Q32" s="131"/>
      <c r="R32" s="131"/>
      <c r="S32" s="131"/>
      <c r="T32" s="131"/>
    </row>
    <row r="33" spans="1:20" ht="14.1" customHeight="1" x14ac:dyDescent="0.25">
      <c r="A33" s="125"/>
      <c r="B33" s="125"/>
      <c r="C33" s="175"/>
      <c r="D33" s="178" t="s">
        <v>301</v>
      </c>
      <c r="E33" s="311">
        <v>2</v>
      </c>
      <c r="F33" s="13" t="s">
        <v>302</v>
      </c>
      <c r="G33" s="15">
        <v>20000</v>
      </c>
      <c r="H33" s="15">
        <v>20000</v>
      </c>
      <c r="I33" s="131">
        <f t="shared" si="0"/>
        <v>13784</v>
      </c>
      <c r="J33" s="170">
        <f t="shared" si="1"/>
        <v>68.92</v>
      </c>
      <c r="K33" s="164"/>
      <c r="L33" s="131">
        <v>3580</v>
      </c>
      <c r="M33" s="131">
        <v>268</v>
      </c>
      <c r="N33" s="131">
        <v>9936</v>
      </c>
      <c r="O33" s="131"/>
      <c r="P33" s="131"/>
      <c r="Q33" s="15"/>
      <c r="R33" s="15"/>
      <c r="S33" s="15"/>
      <c r="T33" s="15"/>
    </row>
    <row r="34" spans="1:20" s="934" customFormat="1" ht="14.1" customHeight="1" x14ac:dyDescent="0.25">
      <c r="A34" s="1011"/>
      <c r="B34" s="1011"/>
      <c r="C34" s="1012"/>
      <c r="D34" s="1013" t="s">
        <v>2023</v>
      </c>
      <c r="E34" s="1018">
        <v>1</v>
      </c>
      <c r="F34" s="965">
        <v>121118</v>
      </c>
      <c r="G34" s="1015">
        <v>300</v>
      </c>
      <c r="H34" s="1015">
        <v>300</v>
      </c>
      <c r="I34" s="131">
        <f t="shared" si="0"/>
        <v>79</v>
      </c>
      <c r="J34" s="170">
        <f t="shared" si="1"/>
        <v>26.333333333333332</v>
      </c>
      <c r="K34" s="1017"/>
      <c r="L34" s="1016"/>
      <c r="M34" s="1016">
        <v>79</v>
      </c>
      <c r="N34" s="1016"/>
      <c r="O34" s="1016"/>
      <c r="P34" s="1016"/>
      <c r="Q34" s="1015"/>
      <c r="R34" s="1015"/>
      <c r="S34" s="1015"/>
      <c r="T34" s="1015"/>
    </row>
    <row r="35" spans="1:20" s="934" customFormat="1" ht="14.1" customHeight="1" x14ac:dyDescent="0.25">
      <c r="A35" s="1011"/>
      <c r="B35" s="1011"/>
      <c r="C35" s="1012"/>
      <c r="D35" s="980" t="s">
        <v>2024</v>
      </c>
      <c r="E35" s="1018">
        <v>1</v>
      </c>
      <c r="F35" s="965">
        <v>121515</v>
      </c>
      <c r="G35" s="1015">
        <v>200</v>
      </c>
      <c r="H35" s="1015">
        <v>200</v>
      </c>
      <c r="I35" s="131">
        <f t="shared" si="0"/>
        <v>70</v>
      </c>
      <c r="J35" s="170">
        <f t="shared" si="1"/>
        <v>35</v>
      </c>
      <c r="K35" s="1017"/>
      <c r="L35" s="1016"/>
      <c r="M35" s="1016">
        <v>70</v>
      </c>
      <c r="N35" s="1016"/>
      <c r="O35" s="1016"/>
      <c r="P35" s="1016"/>
      <c r="Q35" s="1015"/>
      <c r="R35" s="1015"/>
      <c r="S35" s="1015"/>
      <c r="T35" s="1015"/>
    </row>
    <row r="36" spans="1:20" ht="14.1" customHeight="1" x14ac:dyDescent="0.25">
      <c r="A36" s="125"/>
      <c r="B36" s="125"/>
      <c r="C36" s="175"/>
      <c r="D36" s="166" t="s">
        <v>303</v>
      </c>
      <c r="E36" s="311"/>
      <c r="F36" s="13"/>
      <c r="G36" s="15"/>
      <c r="H36" s="15"/>
      <c r="I36" s="131"/>
      <c r="J36" s="170"/>
      <c r="K36" s="164"/>
      <c r="L36" s="131"/>
      <c r="M36" s="131"/>
      <c r="N36" s="131"/>
      <c r="O36" s="131"/>
      <c r="P36" s="131"/>
      <c r="Q36" s="131"/>
      <c r="R36" s="131"/>
      <c r="S36" s="131"/>
      <c r="T36" s="131"/>
    </row>
    <row r="37" spans="1:20" ht="14.1" customHeight="1" x14ac:dyDescent="0.25">
      <c r="A37" s="125"/>
      <c r="B37" s="125"/>
      <c r="C37" s="175"/>
      <c r="D37" s="112" t="s">
        <v>304</v>
      </c>
      <c r="E37" s="311">
        <v>1</v>
      </c>
      <c r="F37" s="13">
        <v>121601</v>
      </c>
      <c r="G37" s="179">
        <v>500</v>
      </c>
      <c r="H37" s="179">
        <v>500</v>
      </c>
      <c r="I37" s="131">
        <f t="shared" si="0"/>
        <v>0</v>
      </c>
      <c r="J37" s="170">
        <f t="shared" si="1"/>
        <v>0</v>
      </c>
      <c r="K37" s="164"/>
      <c r="L37" s="131"/>
      <c r="M37" s="131"/>
      <c r="N37" s="131"/>
      <c r="O37" s="131"/>
      <c r="P37" s="131"/>
      <c r="Q37" s="15"/>
      <c r="R37" s="15"/>
      <c r="S37" s="15"/>
      <c r="T37" s="15"/>
    </row>
    <row r="38" spans="1:20" ht="14.1" customHeight="1" x14ac:dyDescent="0.25">
      <c r="A38" s="125"/>
      <c r="B38" s="125"/>
      <c r="C38" s="175"/>
      <c r="D38" s="109" t="s">
        <v>305</v>
      </c>
      <c r="E38" s="311"/>
      <c r="F38" s="169"/>
      <c r="G38" s="15"/>
      <c r="H38" s="15"/>
      <c r="I38" s="131"/>
      <c r="J38" s="170"/>
      <c r="K38" s="164"/>
      <c r="L38" s="131"/>
      <c r="M38" s="131"/>
      <c r="N38" s="131"/>
      <c r="O38" s="131"/>
      <c r="P38" s="131"/>
      <c r="Q38" s="131"/>
      <c r="R38" s="131"/>
      <c r="S38" s="131"/>
      <c r="T38" s="131"/>
    </row>
    <row r="39" spans="1:20" ht="14.1" customHeight="1" x14ac:dyDescent="0.25">
      <c r="A39" s="125"/>
      <c r="B39" s="125"/>
      <c r="C39" s="175"/>
      <c r="D39" s="112" t="s">
        <v>306</v>
      </c>
      <c r="E39" s="314">
        <v>2</v>
      </c>
      <c r="F39" s="13">
        <v>121517</v>
      </c>
      <c r="G39" s="179">
        <v>3000</v>
      </c>
      <c r="H39" s="179">
        <v>3243</v>
      </c>
      <c r="I39" s="131">
        <f t="shared" si="0"/>
        <v>3243</v>
      </c>
      <c r="J39" s="170">
        <f t="shared" si="1"/>
        <v>100</v>
      </c>
      <c r="K39" s="164"/>
      <c r="L39" s="131"/>
      <c r="M39" s="131"/>
      <c r="N39" s="131"/>
      <c r="O39" s="131">
        <v>3243</v>
      </c>
      <c r="P39" s="131"/>
      <c r="Q39" s="131"/>
      <c r="R39" s="131"/>
      <c r="S39" s="131"/>
      <c r="T39" s="131"/>
    </row>
    <row r="40" spans="1:20" ht="13.8" x14ac:dyDescent="0.25">
      <c r="A40" s="113"/>
      <c r="B40" s="113"/>
      <c r="C40" s="182"/>
      <c r="D40" s="183" t="s">
        <v>307</v>
      </c>
      <c r="E40" s="184"/>
      <c r="F40" s="185"/>
      <c r="G40" s="186">
        <f>SUM(G7:G39)</f>
        <v>132000</v>
      </c>
      <c r="H40" s="186">
        <f>SUM(H7:H39)</f>
        <v>129344</v>
      </c>
      <c r="I40" s="186">
        <f>SUM(I7:I39)</f>
        <v>87801</v>
      </c>
      <c r="J40" s="187">
        <f t="shared" si="1"/>
        <v>67.881772637308273</v>
      </c>
      <c r="K40" s="186">
        <f t="shared" ref="K40:T40" si="2">SUM(K7:K39)</f>
        <v>0</v>
      </c>
      <c r="L40" s="186">
        <f t="shared" si="2"/>
        <v>3580</v>
      </c>
      <c r="M40" s="186">
        <f t="shared" si="2"/>
        <v>14687</v>
      </c>
      <c r="N40" s="186">
        <f t="shared" si="2"/>
        <v>66291</v>
      </c>
      <c r="O40" s="186">
        <f t="shared" si="2"/>
        <v>3243</v>
      </c>
      <c r="P40" s="186">
        <f t="shared" si="2"/>
        <v>0</v>
      </c>
      <c r="Q40" s="186">
        <f t="shared" si="2"/>
        <v>0</v>
      </c>
      <c r="R40" s="186">
        <f t="shared" si="2"/>
        <v>0</v>
      </c>
      <c r="S40" s="186">
        <f t="shared" si="2"/>
        <v>0</v>
      </c>
      <c r="T40" s="186">
        <f t="shared" si="2"/>
        <v>0</v>
      </c>
    </row>
    <row r="41" spans="1:20" ht="13.8" x14ac:dyDescent="0.25">
      <c r="A41" s="189"/>
      <c r="B41" s="189"/>
      <c r="C41" s="175"/>
      <c r="D41" s="112" t="s">
        <v>308</v>
      </c>
      <c r="E41" s="190"/>
      <c r="F41" s="181"/>
      <c r="G41" s="179"/>
      <c r="H41" s="179"/>
      <c r="I41" s="131"/>
      <c r="J41" s="170"/>
      <c r="K41" s="191"/>
      <c r="L41" s="115"/>
      <c r="M41" s="115"/>
      <c r="N41" s="115"/>
      <c r="O41" s="115"/>
      <c r="P41" s="115"/>
      <c r="Q41" s="115"/>
      <c r="R41" s="115"/>
      <c r="S41" s="115"/>
      <c r="T41" s="115"/>
    </row>
    <row r="42" spans="1:20" ht="24" x14ac:dyDescent="0.25">
      <c r="A42" s="189"/>
      <c r="B42" s="189"/>
      <c r="C42" s="175" t="s">
        <v>309</v>
      </c>
      <c r="D42" s="192" t="s">
        <v>310</v>
      </c>
      <c r="E42" s="13"/>
      <c r="F42" s="13">
        <v>121401</v>
      </c>
      <c r="G42" s="15">
        <v>7200</v>
      </c>
      <c r="H42" s="15">
        <v>7200</v>
      </c>
      <c r="I42" s="131">
        <f>SUM(K42:T42)</f>
        <v>3900</v>
      </c>
      <c r="J42" s="170">
        <f t="shared" si="1"/>
        <v>54.166666666666664</v>
      </c>
      <c r="K42" s="193"/>
      <c r="L42" s="33"/>
      <c r="M42" s="33"/>
      <c r="N42" s="33"/>
      <c r="O42" s="33"/>
      <c r="P42" s="33"/>
      <c r="Q42" s="33"/>
      <c r="R42" s="33">
        <v>3900</v>
      </c>
      <c r="S42" s="33"/>
      <c r="T42" s="33"/>
    </row>
    <row r="43" spans="1:20" ht="13.2" x14ac:dyDescent="0.25">
      <c r="A43" s="189"/>
      <c r="B43" s="189"/>
      <c r="C43" s="175"/>
      <c r="D43" s="112" t="s">
        <v>2025</v>
      </c>
      <c r="E43" s="238"/>
      <c r="F43" s="13"/>
      <c r="G43" s="15"/>
      <c r="H43" s="15"/>
      <c r="I43" s="131"/>
      <c r="J43" s="170"/>
      <c r="K43" s="193"/>
      <c r="L43" s="33"/>
      <c r="M43" s="33"/>
      <c r="N43" s="33"/>
      <c r="O43" s="33"/>
      <c r="P43" s="33"/>
      <c r="Q43" s="33"/>
      <c r="R43" s="33"/>
      <c r="S43" s="33"/>
      <c r="T43" s="33"/>
    </row>
    <row r="44" spans="1:20" ht="13.2" x14ac:dyDescent="0.25">
      <c r="A44" s="189"/>
      <c r="B44" s="189"/>
      <c r="C44" s="175" t="s">
        <v>312</v>
      </c>
      <c r="D44" s="315" t="s">
        <v>897</v>
      </c>
      <c r="E44" s="238"/>
      <c r="F44" s="13">
        <v>121405</v>
      </c>
      <c r="G44" s="15">
        <v>900</v>
      </c>
      <c r="H44" s="15">
        <v>900</v>
      </c>
      <c r="I44" s="131">
        <f t="shared" ref="I44:I45" si="3">SUM(K44:T44)</f>
        <v>300</v>
      </c>
      <c r="J44" s="170">
        <f t="shared" si="1"/>
        <v>33.333333333333329</v>
      </c>
      <c r="K44" s="193"/>
      <c r="L44" s="33"/>
      <c r="M44" s="33"/>
      <c r="N44" s="33"/>
      <c r="O44" s="33"/>
      <c r="P44" s="33"/>
      <c r="Q44" s="33"/>
      <c r="R44" s="15">
        <v>300</v>
      </c>
      <c r="S44" s="15"/>
      <c r="T44" s="15"/>
    </row>
    <row r="45" spans="1:20" ht="24" x14ac:dyDescent="0.25">
      <c r="A45" s="189"/>
      <c r="B45" s="189"/>
      <c r="C45" s="175" t="s">
        <v>439</v>
      </c>
      <c r="D45" s="194" t="s">
        <v>313</v>
      </c>
      <c r="E45" s="238"/>
      <c r="F45" s="13">
        <v>121402</v>
      </c>
      <c r="G45" s="15">
        <v>13819</v>
      </c>
      <c r="H45" s="15">
        <v>13819</v>
      </c>
      <c r="I45" s="131">
        <f t="shared" si="3"/>
        <v>0</v>
      </c>
      <c r="J45" s="170">
        <f t="shared" si="1"/>
        <v>0</v>
      </c>
      <c r="K45" s="193"/>
      <c r="L45" s="33"/>
      <c r="M45" s="33"/>
      <c r="N45" s="33"/>
      <c r="O45" s="33"/>
      <c r="P45" s="33"/>
      <c r="Q45" s="33"/>
      <c r="R45" s="33"/>
      <c r="S45" s="33"/>
      <c r="T45" s="33"/>
    </row>
    <row r="46" spans="1:20" ht="13.8" x14ac:dyDescent="0.25">
      <c r="A46" s="113"/>
      <c r="B46" s="113"/>
      <c r="C46" s="182"/>
      <c r="D46" s="183" t="s">
        <v>314</v>
      </c>
      <c r="E46" s="184"/>
      <c r="F46" s="185"/>
      <c r="G46" s="186">
        <f>SUM(G40:G45)</f>
        <v>153919</v>
      </c>
      <c r="H46" s="186">
        <f>SUM(H40:H45)</f>
        <v>151263</v>
      </c>
      <c r="I46" s="186">
        <f>SUM(I40:I45)</f>
        <v>92001</v>
      </c>
      <c r="J46" s="187">
        <f t="shared" si="1"/>
        <v>60.821879772317089</v>
      </c>
      <c r="K46" s="186">
        <f t="shared" ref="K46:T46" si="4">SUM(K40:K45)</f>
        <v>0</v>
      </c>
      <c r="L46" s="188">
        <f t="shared" si="4"/>
        <v>3580</v>
      </c>
      <c r="M46" s="188">
        <f t="shared" si="4"/>
        <v>14687</v>
      </c>
      <c r="N46" s="188">
        <f t="shared" si="4"/>
        <v>66291</v>
      </c>
      <c r="O46" s="188">
        <f t="shared" si="4"/>
        <v>3243</v>
      </c>
      <c r="P46" s="188">
        <f t="shared" si="4"/>
        <v>0</v>
      </c>
      <c r="Q46" s="188">
        <f t="shared" si="4"/>
        <v>0</v>
      </c>
      <c r="R46" s="188">
        <f t="shared" si="4"/>
        <v>4200</v>
      </c>
      <c r="S46" s="188">
        <f t="shared" si="4"/>
        <v>0</v>
      </c>
      <c r="T46" s="188">
        <f t="shared" si="4"/>
        <v>0</v>
      </c>
    </row>
    <row r="47" spans="1:20" ht="12" customHeight="1" x14ac:dyDescent="0.25">
      <c r="A47" s="125">
        <v>1</v>
      </c>
      <c r="B47" s="125">
        <v>13</v>
      </c>
      <c r="C47" s="125"/>
      <c r="D47" s="160" t="s">
        <v>150</v>
      </c>
      <c r="E47" s="10" t="s">
        <v>315</v>
      </c>
      <c r="F47" s="189"/>
      <c r="G47" s="195"/>
      <c r="H47" s="195"/>
      <c r="I47" s="131"/>
      <c r="J47" s="170"/>
      <c r="K47" s="196"/>
      <c r="L47" s="131"/>
      <c r="M47" s="131"/>
      <c r="N47" s="131"/>
      <c r="O47" s="131"/>
      <c r="P47" s="131"/>
      <c r="Q47" s="195"/>
      <c r="R47" s="195"/>
      <c r="S47" s="195"/>
      <c r="T47" s="195"/>
    </row>
    <row r="48" spans="1:20" ht="12" x14ac:dyDescent="0.25">
      <c r="A48" s="125"/>
      <c r="B48" s="125"/>
      <c r="C48" s="175"/>
      <c r="D48" s="197" t="s">
        <v>316</v>
      </c>
      <c r="E48" s="10"/>
      <c r="F48" s="189"/>
      <c r="G48" s="195"/>
      <c r="H48" s="195"/>
      <c r="I48" s="131"/>
      <c r="J48" s="170"/>
      <c r="K48" s="196"/>
      <c r="L48" s="131"/>
      <c r="M48" s="131"/>
      <c r="N48" s="131"/>
      <c r="O48" s="131"/>
      <c r="P48" s="131"/>
      <c r="Q48" s="195"/>
      <c r="R48" s="195"/>
      <c r="S48" s="195"/>
      <c r="T48" s="195"/>
    </row>
    <row r="49" spans="1:20" ht="12" customHeight="1" x14ac:dyDescent="0.25">
      <c r="A49" s="125"/>
      <c r="B49" s="125"/>
      <c r="C49" s="175"/>
      <c r="D49" s="119" t="s">
        <v>258</v>
      </c>
      <c r="E49" s="169"/>
      <c r="F49" s="167"/>
      <c r="G49" s="15"/>
      <c r="H49" s="15"/>
      <c r="I49" s="131"/>
      <c r="J49" s="170"/>
      <c r="K49" s="179"/>
      <c r="L49" s="131"/>
      <c r="M49" s="131"/>
      <c r="N49" s="131"/>
      <c r="O49" s="131"/>
      <c r="P49" s="131"/>
      <c r="Q49" s="15"/>
      <c r="R49" s="15"/>
      <c r="S49" s="15"/>
      <c r="T49" s="15"/>
    </row>
    <row r="50" spans="1:20" ht="27" customHeight="1" x14ac:dyDescent="0.25">
      <c r="A50" s="125"/>
      <c r="B50" s="125"/>
      <c r="C50" s="175"/>
      <c r="D50" s="109" t="s">
        <v>317</v>
      </c>
      <c r="E50" s="13">
        <v>2</v>
      </c>
      <c r="F50" s="13">
        <v>131112</v>
      </c>
      <c r="G50" s="15">
        <v>12000</v>
      </c>
      <c r="H50" s="15">
        <v>12000</v>
      </c>
      <c r="I50" s="131">
        <f>SUM(K50:T50)</f>
        <v>12000</v>
      </c>
      <c r="J50" s="170">
        <f t="shared" si="1"/>
        <v>100</v>
      </c>
      <c r="K50" s="179"/>
      <c r="L50" s="15"/>
      <c r="M50" s="15"/>
      <c r="N50" s="15"/>
      <c r="O50" s="15">
        <v>12000</v>
      </c>
      <c r="P50" s="15"/>
      <c r="Q50" s="15"/>
      <c r="R50" s="15"/>
      <c r="S50" s="15"/>
      <c r="T50" s="15"/>
    </row>
    <row r="51" spans="1:20" ht="24.75" customHeight="1" x14ac:dyDescent="0.25">
      <c r="A51" s="125"/>
      <c r="B51" s="125"/>
      <c r="C51" s="175"/>
      <c r="D51" s="108" t="s">
        <v>318</v>
      </c>
      <c r="E51" s="13">
        <v>2</v>
      </c>
      <c r="F51" s="13">
        <v>131123</v>
      </c>
      <c r="G51" s="15">
        <v>3000</v>
      </c>
      <c r="H51" s="15">
        <v>3000</v>
      </c>
      <c r="I51" s="131">
        <f t="shared" ref="I51:I115" si="5">SUM(K51:T51)</f>
        <v>2306</v>
      </c>
      <c r="J51" s="170">
        <f t="shared" si="1"/>
        <v>76.866666666666674</v>
      </c>
      <c r="K51" s="179"/>
      <c r="L51" s="15"/>
      <c r="M51" s="15"/>
      <c r="N51" s="15"/>
      <c r="O51" s="15">
        <v>2306</v>
      </c>
      <c r="P51" s="15"/>
      <c r="Q51" s="15"/>
      <c r="R51" s="15"/>
      <c r="S51" s="15"/>
      <c r="T51" s="15"/>
    </row>
    <row r="52" spans="1:20" ht="15" customHeight="1" x14ac:dyDescent="0.25">
      <c r="A52" s="125"/>
      <c r="B52" s="125"/>
      <c r="C52" s="175"/>
      <c r="D52" s="108" t="s">
        <v>319</v>
      </c>
      <c r="E52" s="13">
        <v>2</v>
      </c>
      <c r="F52" s="13">
        <v>131122</v>
      </c>
      <c r="G52" s="15">
        <v>2000</v>
      </c>
      <c r="H52" s="15">
        <v>2000</v>
      </c>
      <c r="I52" s="131">
        <f t="shared" si="5"/>
        <v>953</v>
      </c>
      <c r="J52" s="170">
        <f t="shared" si="1"/>
        <v>47.65</v>
      </c>
      <c r="K52" s="179">
        <v>823</v>
      </c>
      <c r="L52" s="15">
        <v>130</v>
      </c>
      <c r="M52" s="15"/>
      <c r="N52" s="15"/>
      <c r="O52" s="15"/>
      <c r="P52" s="15"/>
      <c r="Q52" s="15"/>
      <c r="R52" s="15"/>
      <c r="S52" s="15"/>
      <c r="T52" s="15"/>
    </row>
    <row r="53" spans="1:20" s="934" customFormat="1" ht="20.399999999999999" customHeight="1" x14ac:dyDescent="0.25">
      <c r="A53" s="1011"/>
      <c r="B53" s="1011"/>
      <c r="C53" s="1012"/>
      <c r="D53" s="1019" t="s">
        <v>2026</v>
      </c>
      <c r="E53" s="965">
        <v>2</v>
      </c>
      <c r="F53" s="965">
        <v>131124</v>
      </c>
      <c r="G53" s="1015">
        <v>650</v>
      </c>
      <c r="H53" s="1015">
        <v>650</v>
      </c>
      <c r="I53" s="131">
        <f t="shared" si="5"/>
        <v>0</v>
      </c>
      <c r="J53" s="170">
        <f t="shared" si="1"/>
        <v>0</v>
      </c>
      <c r="K53" s="1020"/>
      <c r="L53" s="1015"/>
      <c r="M53" s="1015"/>
      <c r="N53" s="1015"/>
      <c r="O53" s="1015"/>
      <c r="P53" s="1015"/>
      <c r="Q53" s="1015"/>
      <c r="R53" s="1015"/>
      <c r="S53" s="1015"/>
      <c r="T53" s="1015"/>
    </row>
    <row r="54" spans="1:20" ht="15" customHeight="1" x14ac:dyDescent="0.25">
      <c r="A54" s="125"/>
      <c r="B54" s="125"/>
      <c r="C54" s="175"/>
      <c r="D54" s="112" t="s">
        <v>320</v>
      </c>
      <c r="E54" s="13">
        <v>2</v>
      </c>
      <c r="F54" s="13">
        <v>131107</v>
      </c>
      <c r="G54" s="15">
        <v>55000</v>
      </c>
      <c r="H54" s="15">
        <v>55000</v>
      </c>
      <c r="I54" s="131">
        <f t="shared" si="5"/>
        <v>55000</v>
      </c>
      <c r="J54" s="170">
        <f t="shared" si="1"/>
        <v>100</v>
      </c>
      <c r="K54" s="179"/>
      <c r="L54" s="15"/>
      <c r="M54" s="15"/>
      <c r="N54" s="15"/>
      <c r="O54" s="15">
        <v>55000</v>
      </c>
      <c r="P54" s="15"/>
      <c r="Q54" s="15"/>
      <c r="R54" s="15"/>
      <c r="S54" s="15"/>
      <c r="T54" s="15"/>
    </row>
    <row r="55" spans="1:20" ht="15" customHeight="1" x14ac:dyDescent="0.25">
      <c r="A55" s="125"/>
      <c r="B55" s="125"/>
      <c r="C55" s="175"/>
      <c r="D55" s="112" t="s">
        <v>321</v>
      </c>
      <c r="E55" s="13">
        <v>2</v>
      </c>
      <c r="F55" s="13">
        <v>131128</v>
      </c>
      <c r="G55" s="15">
        <v>8500</v>
      </c>
      <c r="H55" s="15"/>
      <c r="I55" s="131">
        <f t="shared" si="5"/>
        <v>0</v>
      </c>
      <c r="J55" s="170"/>
      <c r="K55" s="179"/>
      <c r="L55" s="15"/>
      <c r="M55" s="15"/>
      <c r="N55" s="15"/>
      <c r="O55" s="15"/>
      <c r="P55" s="15"/>
      <c r="Q55" s="15"/>
      <c r="R55" s="15"/>
      <c r="S55" s="15"/>
      <c r="T55" s="15"/>
    </row>
    <row r="56" spans="1:20" s="934" customFormat="1" ht="15" customHeight="1" x14ac:dyDescent="0.25">
      <c r="A56" s="1011"/>
      <c r="B56" s="1011"/>
      <c r="C56" s="1012"/>
      <c r="D56" s="964" t="s">
        <v>2027</v>
      </c>
      <c r="E56" s="965">
        <v>2</v>
      </c>
      <c r="F56" s="965">
        <v>131212</v>
      </c>
      <c r="G56" s="1015"/>
      <c r="H56" s="1015">
        <v>172</v>
      </c>
      <c r="I56" s="131">
        <f t="shared" si="5"/>
        <v>166</v>
      </c>
      <c r="J56" s="170">
        <f t="shared" si="1"/>
        <v>96.511627906976756</v>
      </c>
      <c r="K56" s="1020">
        <v>141</v>
      </c>
      <c r="L56" s="1015">
        <v>22</v>
      </c>
      <c r="M56" s="1015">
        <v>3</v>
      </c>
      <c r="N56" s="1015"/>
      <c r="O56" s="1015"/>
      <c r="P56" s="1015"/>
      <c r="Q56" s="1015"/>
      <c r="R56" s="1015"/>
      <c r="S56" s="1015"/>
      <c r="T56" s="1015"/>
    </row>
    <row r="57" spans="1:20" ht="14.1" customHeight="1" x14ac:dyDescent="0.25">
      <c r="A57" s="125"/>
      <c r="B57" s="125"/>
      <c r="C57" s="175"/>
      <c r="D57" s="198" t="s">
        <v>322</v>
      </c>
      <c r="E57" s="199"/>
      <c r="F57" s="200"/>
      <c r="G57" s="201"/>
      <c r="H57" s="201"/>
      <c r="I57" s="131"/>
      <c r="J57" s="170"/>
      <c r="K57" s="179"/>
      <c r="L57" s="131"/>
      <c r="M57" s="131"/>
      <c r="N57" s="131"/>
      <c r="O57" s="131"/>
      <c r="P57" s="131"/>
      <c r="Q57" s="15"/>
      <c r="R57" s="15"/>
      <c r="S57" s="15"/>
      <c r="T57" s="15"/>
    </row>
    <row r="58" spans="1:20" ht="24.9" customHeight="1" x14ac:dyDescent="0.25">
      <c r="A58" s="125"/>
      <c r="B58" s="125"/>
      <c r="C58" s="175"/>
      <c r="D58" s="108" t="s">
        <v>323</v>
      </c>
      <c r="E58" s="202"/>
      <c r="F58" s="203"/>
      <c r="G58" s="117"/>
      <c r="H58" s="117"/>
      <c r="I58" s="131"/>
      <c r="J58" s="170"/>
      <c r="K58" s="179"/>
      <c r="L58" s="131"/>
      <c r="M58" s="131"/>
      <c r="N58" s="131"/>
      <c r="O58" s="131"/>
      <c r="P58" s="131"/>
      <c r="Q58" s="15"/>
      <c r="R58" s="15"/>
      <c r="S58" s="15"/>
      <c r="T58" s="15"/>
    </row>
    <row r="59" spans="1:20" ht="15" customHeight="1" x14ac:dyDescent="0.25">
      <c r="A59" s="125"/>
      <c r="B59" s="125"/>
      <c r="C59" s="175"/>
      <c r="D59" s="112" t="s">
        <v>324</v>
      </c>
      <c r="E59" s="13">
        <v>2</v>
      </c>
      <c r="F59" s="13">
        <v>131201</v>
      </c>
      <c r="G59" s="15">
        <v>1500</v>
      </c>
      <c r="H59" s="15">
        <v>333</v>
      </c>
      <c r="I59" s="131">
        <f t="shared" si="5"/>
        <v>333</v>
      </c>
      <c r="J59" s="170">
        <f t="shared" si="1"/>
        <v>100</v>
      </c>
      <c r="K59" s="179"/>
      <c r="L59" s="15"/>
      <c r="M59" s="15">
        <v>333</v>
      </c>
      <c r="N59" s="15"/>
      <c r="O59" s="15"/>
      <c r="P59" s="15"/>
      <c r="Q59" s="15"/>
      <c r="R59" s="15"/>
      <c r="S59" s="15"/>
      <c r="T59" s="15"/>
    </row>
    <row r="60" spans="1:20" ht="15" customHeight="1" x14ac:dyDescent="0.25">
      <c r="A60" s="125"/>
      <c r="B60" s="125"/>
      <c r="C60" s="175"/>
      <c r="D60" s="112" t="s">
        <v>325</v>
      </c>
      <c r="E60" s="13">
        <v>2</v>
      </c>
      <c r="F60" s="13">
        <v>131202</v>
      </c>
      <c r="G60" s="15">
        <v>750</v>
      </c>
      <c r="H60" s="15">
        <v>720</v>
      </c>
      <c r="I60" s="131">
        <f t="shared" si="5"/>
        <v>720</v>
      </c>
      <c r="J60" s="322">
        <f t="shared" si="1"/>
        <v>100</v>
      </c>
      <c r="K60" s="179">
        <v>369</v>
      </c>
      <c r="L60" s="15">
        <v>40</v>
      </c>
      <c r="M60" s="15">
        <v>311</v>
      </c>
      <c r="N60" s="15"/>
      <c r="O60" s="15"/>
      <c r="P60" s="15"/>
      <c r="Q60" s="15"/>
      <c r="R60" s="15"/>
      <c r="S60" s="15"/>
      <c r="T60" s="15"/>
    </row>
    <row r="61" spans="1:20" ht="15" customHeight="1" x14ac:dyDescent="0.25">
      <c r="A61" s="125"/>
      <c r="B61" s="125"/>
      <c r="C61" s="175"/>
      <c r="D61" s="112" t="s">
        <v>326</v>
      </c>
      <c r="E61" s="13">
        <v>2</v>
      </c>
      <c r="F61" s="13">
        <v>131205</v>
      </c>
      <c r="G61" s="15">
        <v>1500</v>
      </c>
      <c r="H61" s="15"/>
      <c r="I61" s="131">
        <f t="shared" si="5"/>
        <v>0</v>
      </c>
      <c r="J61" s="322"/>
      <c r="K61" s="179"/>
      <c r="L61" s="15"/>
      <c r="M61" s="15"/>
      <c r="N61" s="15"/>
      <c r="O61" s="15"/>
      <c r="P61" s="15"/>
      <c r="Q61" s="15"/>
      <c r="R61" s="15"/>
      <c r="S61" s="15"/>
      <c r="T61" s="15"/>
    </row>
    <row r="62" spans="1:20" ht="15" customHeight="1" x14ac:dyDescent="0.25">
      <c r="A62" s="125"/>
      <c r="B62" s="125"/>
      <c r="C62" s="175"/>
      <c r="D62" s="112" t="s">
        <v>327</v>
      </c>
      <c r="E62" s="13">
        <v>2</v>
      </c>
      <c r="F62" s="13">
        <v>131206</v>
      </c>
      <c r="G62" s="15">
        <v>800</v>
      </c>
      <c r="H62" s="15">
        <v>800</v>
      </c>
      <c r="I62" s="131">
        <f t="shared" si="5"/>
        <v>800</v>
      </c>
      <c r="J62" s="170">
        <f t="shared" si="1"/>
        <v>100</v>
      </c>
      <c r="K62" s="179"/>
      <c r="L62" s="15"/>
      <c r="M62" s="15"/>
      <c r="N62" s="15"/>
      <c r="O62" s="15">
        <v>800</v>
      </c>
      <c r="P62" s="15"/>
      <c r="Q62" s="15"/>
      <c r="R62" s="15"/>
      <c r="S62" s="15"/>
      <c r="T62" s="15"/>
    </row>
    <row r="63" spans="1:20" ht="15" customHeight="1" x14ac:dyDescent="0.25">
      <c r="A63" s="125"/>
      <c r="B63" s="125"/>
      <c r="C63" s="175"/>
      <c r="D63" s="119" t="s">
        <v>328</v>
      </c>
      <c r="E63" s="13">
        <v>2</v>
      </c>
      <c r="F63" s="13">
        <v>131209</v>
      </c>
      <c r="G63" s="15">
        <v>700</v>
      </c>
      <c r="H63" s="15">
        <v>215</v>
      </c>
      <c r="I63" s="131">
        <f t="shared" si="5"/>
        <v>215</v>
      </c>
      <c r="J63" s="170">
        <f t="shared" si="1"/>
        <v>100</v>
      </c>
      <c r="K63" s="179">
        <v>97</v>
      </c>
      <c r="L63" s="15">
        <v>22</v>
      </c>
      <c r="M63" s="15">
        <v>96</v>
      </c>
      <c r="N63" s="15"/>
      <c r="O63" s="15"/>
      <c r="P63" s="15"/>
      <c r="Q63" s="15"/>
      <c r="R63" s="15"/>
      <c r="S63" s="15"/>
      <c r="T63" s="15"/>
    </row>
    <row r="64" spans="1:20" ht="15" customHeight="1" x14ac:dyDescent="0.25">
      <c r="A64" s="125"/>
      <c r="B64" s="125"/>
      <c r="C64" s="175"/>
      <c r="D64" s="112" t="s">
        <v>787</v>
      </c>
      <c r="E64" s="112">
        <v>2</v>
      </c>
      <c r="F64" s="13">
        <v>131211</v>
      </c>
      <c r="G64" s="15">
        <v>965</v>
      </c>
      <c r="H64" s="15">
        <v>965</v>
      </c>
      <c r="I64" s="131">
        <f t="shared" si="5"/>
        <v>0</v>
      </c>
      <c r="J64" s="170">
        <f t="shared" si="1"/>
        <v>0</v>
      </c>
      <c r="K64" s="179"/>
      <c r="L64" s="15"/>
      <c r="M64" s="15"/>
      <c r="N64" s="15"/>
      <c r="O64" s="15"/>
      <c r="P64" s="15"/>
      <c r="Q64" s="15"/>
      <c r="R64" s="15"/>
      <c r="S64" s="15"/>
      <c r="T64" s="15"/>
    </row>
    <row r="65" spans="1:20" ht="14.1" customHeight="1" x14ac:dyDescent="0.25">
      <c r="A65" s="125"/>
      <c r="B65" s="125"/>
      <c r="C65" s="175"/>
      <c r="D65" s="112" t="s">
        <v>296</v>
      </c>
      <c r="E65" s="13"/>
      <c r="F65" s="13"/>
      <c r="G65" s="15"/>
      <c r="H65" s="15"/>
      <c r="I65" s="131"/>
      <c r="J65" s="170"/>
      <c r="K65" s="179"/>
      <c r="L65" s="131"/>
      <c r="M65" s="131"/>
      <c r="N65" s="131"/>
      <c r="O65" s="131"/>
      <c r="P65" s="131"/>
      <c r="Q65" s="15"/>
      <c r="R65" s="15"/>
      <c r="S65" s="15"/>
      <c r="T65" s="15"/>
    </row>
    <row r="66" spans="1:20" ht="14.1" customHeight="1" x14ac:dyDescent="0.25">
      <c r="A66" s="125"/>
      <c r="B66" s="125"/>
      <c r="C66" s="175"/>
      <c r="D66" s="119" t="s">
        <v>329</v>
      </c>
      <c r="E66" s="13">
        <v>2</v>
      </c>
      <c r="F66" s="13">
        <v>131101</v>
      </c>
      <c r="G66" s="15">
        <v>12000</v>
      </c>
      <c r="H66" s="15">
        <v>12000</v>
      </c>
      <c r="I66" s="131">
        <f t="shared" si="5"/>
        <v>10325</v>
      </c>
      <c r="J66" s="170">
        <f t="shared" si="1"/>
        <v>86.041666666666671</v>
      </c>
      <c r="K66" s="179"/>
      <c r="L66" s="15"/>
      <c r="M66" s="15"/>
      <c r="N66" s="15">
        <v>3825</v>
      </c>
      <c r="O66" s="15">
        <v>6500</v>
      </c>
      <c r="P66" s="15"/>
      <c r="Q66" s="15"/>
      <c r="R66" s="15"/>
      <c r="S66" s="15"/>
      <c r="T66" s="15"/>
    </row>
    <row r="67" spans="1:20" ht="14.1" customHeight="1" x14ac:dyDescent="0.25">
      <c r="A67" s="125"/>
      <c r="B67" s="125"/>
      <c r="C67" s="175"/>
      <c r="D67" s="119" t="s">
        <v>330</v>
      </c>
      <c r="E67" s="13"/>
      <c r="F67" s="13"/>
      <c r="G67" s="15"/>
      <c r="H67" s="15"/>
      <c r="I67" s="131"/>
      <c r="J67" s="170"/>
      <c r="K67" s="179"/>
      <c r="L67" s="131"/>
      <c r="M67" s="131"/>
      <c r="N67" s="131"/>
      <c r="O67" s="131"/>
      <c r="P67" s="131"/>
      <c r="Q67" s="15"/>
      <c r="R67" s="15"/>
      <c r="S67" s="15"/>
      <c r="T67" s="15"/>
    </row>
    <row r="68" spans="1:20" ht="14.1" customHeight="1" x14ac:dyDescent="0.25">
      <c r="A68" s="125"/>
      <c r="B68" s="125"/>
      <c r="C68" s="175"/>
      <c r="D68" s="112" t="s">
        <v>178</v>
      </c>
      <c r="E68" s="13">
        <v>2</v>
      </c>
      <c r="F68" s="13">
        <v>131120</v>
      </c>
      <c r="G68" s="15">
        <v>150</v>
      </c>
      <c r="H68" s="15">
        <v>1300</v>
      </c>
      <c r="I68" s="131">
        <f t="shared" si="5"/>
        <v>1150</v>
      </c>
      <c r="J68" s="170">
        <f t="shared" si="1"/>
        <v>88.461538461538453</v>
      </c>
      <c r="K68" s="179"/>
      <c r="L68" s="15"/>
      <c r="M68" s="15">
        <v>1150</v>
      </c>
      <c r="N68" s="15"/>
      <c r="O68" s="15"/>
      <c r="P68" s="15"/>
      <c r="Q68" s="15"/>
      <c r="R68" s="15"/>
      <c r="S68" s="15"/>
      <c r="T68" s="15"/>
    </row>
    <row r="69" spans="1:20" ht="14.1" customHeight="1" x14ac:dyDescent="0.25">
      <c r="A69" s="125"/>
      <c r="B69" s="125"/>
      <c r="C69" s="175"/>
      <c r="D69" s="112" t="s">
        <v>331</v>
      </c>
      <c r="E69" s="169"/>
      <c r="F69" s="13"/>
      <c r="G69" s="15"/>
      <c r="H69" s="15"/>
      <c r="I69" s="131"/>
      <c r="J69" s="170"/>
      <c r="K69" s="179"/>
      <c r="L69" s="131"/>
      <c r="M69" s="131"/>
      <c r="N69" s="131"/>
      <c r="O69" s="131"/>
      <c r="P69" s="131"/>
      <c r="Q69" s="15"/>
      <c r="R69" s="15"/>
      <c r="S69" s="15"/>
      <c r="T69" s="15"/>
    </row>
    <row r="70" spans="1:20" ht="14.1" customHeight="1" x14ac:dyDescent="0.25">
      <c r="A70" s="125"/>
      <c r="B70" s="125"/>
      <c r="C70" s="175"/>
      <c r="D70" s="112" t="s">
        <v>332</v>
      </c>
      <c r="E70" s="13">
        <v>2</v>
      </c>
      <c r="F70" s="13">
        <v>131346</v>
      </c>
      <c r="G70" s="15">
        <v>1300</v>
      </c>
      <c r="H70" s="15">
        <v>935</v>
      </c>
      <c r="I70" s="131">
        <f t="shared" si="5"/>
        <v>672</v>
      </c>
      <c r="J70" s="170">
        <f t="shared" ref="J70:J129" si="6">I70/H70*100</f>
        <v>71.871657754010698</v>
      </c>
      <c r="K70" s="179">
        <v>208</v>
      </c>
      <c r="L70" s="15">
        <v>58</v>
      </c>
      <c r="M70" s="15">
        <v>406</v>
      </c>
      <c r="N70" s="15"/>
      <c r="O70" s="15"/>
      <c r="P70" s="15"/>
      <c r="Q70" s="15"/>
      <c r="R70" s="15"/>
      <c r="S70" s="15"/>
      <c r="T70" s="15"/>
    </row>
    <row r="71" spans="1:20" ht="14.1" customHeight="1" x14ac:dyDescent="0.25">
      <c r="A71" s="125"/>
      <c r="B71" s="125"/>
      <c r="C71" s="175"/>
      <c r="D71" s="112" t="s">
        <v>788</v>
      </c>
      <c r="E71" s="112">
        <v>2</v>
      </c>
      <c r="F71" s="13">
        <v>131305</v>
      </c>
      <c r="G71" s="15">
        <v>1500</v>
      </c>
      <c r="H71" s="15">
        <v>870</v>
      </c>
      <c r="I71" s="131">
        <f t="shared" si="5"/>
        <v>870</v>
      </c>
      <c r="J71" s="170">
        <f t="shared" si="6"/>
        <v>100</v>
      </c>
      <c r="K71" s="179"/>
      <c r="L71" s="15"/>
      <c r="M71" s="15"/>
      <c r="N71" s="15"/>
      <c r="O71" s="15">
        <v>870</v>
      </c>
      <c r="P71" s="15"/>
      <c r="Q71" s="15"/>
      <c r="R71" s="15"/>
      <c r="S71" s="15"/>
      <c r="T71" s="15"/>
    </row>
    <row r="72" spans="1:20" ht="14.1" customHeight="1" x14ac:dyDescent="0.25">
      <c r="A72" s="125"/>
      <c r="B72" s="125"/>
      <c r="C72" s="175"/>
      <c r="D72" s="112" t="s">
        <v>334</v>
      </c>
      <c r="E72" s="112">
        <v>2</v>
      </c>
      <c r="F72" s="13">
        <v>131306</v>
      </c>
      <c r="G72" s="15">
        <v>700</v>
      </c>
      <c r="H72" s="15">
        <v>700</v>
      </c>
      <c r="I72" s="131">
        <f t="shared" si="5"/>
        <v>700</v>
      </c>
      <c r="J72" s="170">
        <f t="shared" si="6"/>
        <v>100</v>
      </c>
      <c r="K72" s="179"/>
      <c r="L72" s="15"/>
      <c r="M72" s="15"/>
      <c r="N72" s="15"/>
      <c r="O72" s="15">
        <v>700</v>
      </c>
      <c r="P72" s="15"/>
      <c r="Q72" s="15"/>
      <c r="R72" s="15"/>
      <c r="S72" s="15"/>
      <c r="T72" s="15"/>
    </row>
    <row r="73" spans="1:20" ht="14.1" customHeight="1" x14ac:dyDescent="0.25">
      <c r="A73" s="125"/>
      <c r="B73" s="125"/>
      <c r="C73" s="175"/>
      <c r="D73" s="109" t="s">
        <v>333</v>
      </c>
      <c r="E73" s="13">
        <v>2</v>
      </c>
      <c r="F73" s="13">
        <v>131325</v>
      </c>
      <c r="G73" s="15">
        <v>1382</v>
      </c>
      <c r="H73" s="15">
        <v>1560</v>
      </c>
      <c r="I73" s="131">
        <f t="shared" si="5"/>
        <v>861</v>
      </c>
      <c r="J73" s="170">
        <f t="shared" si="6"/>
        <v>55.192307692307693</v>
      </c>
      <c r="K73" s="179"/>
      <c r="L73" s="15"/>
      <c r="M73" s="15">
        <v>861</v>
      </c>
      <c r="N73" s="15"/>
      <c r="O73" s="15"/>
      <c r="P73" s="15"/>
      <c r="Q73" s="15"/>
      <c r="R73" s="15"/>
      <c r="S73" s="15"/>
      <c r="T73" s="15"/>
    </row>
    <row r="74" spans="1:20" ht="14.1" customHeight="1" x14ac:dyDescent="0.25">
      <c r="A74" s="125"/>
      <c r="B74" s="125"/>
      <c r="C74" s="175"/>
      <c r="D74" s="109" t="s">
        <v>884</v>
      </c>
      <c r="E74" s="13">
        <v>2</v>
      </c>
      <c r="F74" s="13">
        <v>131321</v>
      </c>
      <c r="G74" s="15">
        <v>31000</v>
      </c>
      <c r="H74" s="15">
        <v>32000</v>
      </c>
      <c r="I74" s="131">
        <f t="shared" si="5"/>
        <v>32000</v>
      </c>
      <c r="J74" s="170">
        <f t="shared" si="6"/>
        <v>100</v>
      </c>
      <c r="K74" s="179"/>
      <c r="L74" s="15"/>
      <c r="M74" s="15"/>
      <c r="N74" s="15"/>
      <c r="O74" s="15">
        <v>32000</v>
      </c>
      <c r="P74" s="15"/>
      <c r="Q74" s="15"/>
      <c r="R74" s="15"/>
      <c r="S74" s="15"/>
      <c r="T74" s="15"/>
    </row>
    <row r="75" spans="1:20" ht="21.75" customHeight="1" x14ac:dyDescent="0.25">
      <c r="A75" s="125"/>
      <c r="B75" s="125"/>
      <c r="C75" s="175"/>
      <c r="D75" s="109" t="s">
        <v>885</v>
      </c>
      <c r="E75" s="13">
        <v>2</v>
      </c>
      <c r="F75" s="13">
        <v>131313</v>
      </c>
      <c r="G75" s="15">
        <v>42500</v>
      </c>
      <c r="H75" s="15">
        <v>62500</v>
      </c>
      <c r="I75" s="131">
        <f t="shared" si="5"/>
        <v>62500</v>
      </c>
      <c r="J75" s="170">
        <f t="shared" si="6"/>
        <v>100</v>
      </c>
      <c r="K75" s="179"/>
      <c r="L75" s="15"/>
      <c r="M75" s="15"/>
      <c r="N75" s="15"/>
      <c r="O75" s="15">
        <v>62500</v>
      </c>
      <c r="P75" s="15"/>
      <c r="Q75" s="15"/>
      <c r="R75" s="15"/>
      <c r="S75" s="15"/>
      <c r="T75" s="15"/>
    </row>
    <row r="76" spans="1:20" ht="14.1" customHeight="1" x14ac:dyDescent="0.25">
      <c r="A76" s="125"/>
      <c r="B76" s="125"/>
      <c r="C76" s="175"/>
      <c r="D76" s="108" t="s">
        <v>335</v>
      </c>
      <c r="E76" s="13">
        <v>2</v>
      </c>
      <c r="F76" s="125">
        <v>131501</v>
      </c>
      <c r="G76" s="15">
        <v>250</v>
      </c>
      <c r="H76" s="15">
        <v>250</v>
      </c>
      <c r="I76" s="131">
        <f t="shared" si="5"/>
        <v>0</v>
      </c>
      <c r="J76" s="170">
        <f t="shared" si="6"/>
        <v>0</v>
      </c>
      <c r="K76" s="179"/>
      <c r="L76" s="15"/>
      <c r="M76" s="15"/>
      <c r="N76" s="15"/>
      <c r="O76" s="15"/>
      <c r="P76" s="15"/>
      <c r="Q76" s="15"/>
      <c r="R76" s="15"/>
      <c r="S76" s="15"/>
      <c r="T76" s="15"/>
    </row>
    <row r="77" spans="1:20" ht="14.1" customHeight="1" x14ac:dyDescent="0.25">
      <c r="A77" s="125"/>
      <c r="B77" s="125"/>
      <c r="C77" s="175"/>
      <c r="D77" s="108" t="s">
        <v>336</v>
      </c>
      <c r="E77" s="13">
        <v>2</v>
      </c>
      <c r="F77" s="125">
        <v>131307</v>
      </c>
      <c r="G77" s="15">
        <v>600</v>
      </c>
      <c r="H77" s="15">
        <v>600</v>
      </c>
      <c r="I77" s="131">
        <f t="shared" si="5"/>
        <v>600</v>
      </c>
      <c r="J77" s="170">
        <f t="shared" si="6"/>
        <v>100</v>
      </c>
      <c r="K77" s="179"/>
      <c r="L77" s="15"/>
      <c r="M77" s="15"/>
      <c r="N77" s="15"/>
      <c r="O77" s="15">
        <v>600</v>
      </c>
      <c r="P77" s="15"/>
      <c r="Q77" s="15"/>
      <c r="R77" s="15"/>
      <c r="S77" s="15"/>
      <c r="T77" s="15"/>
    </row>
    <row r="78" spans="1:20" ht="15" customHeight="1" x14ac:dyDescent="0.25">
      <c r="A78" s="125"/>
      <c r="B78" s="125"/>
      <c r="C78" s="175"/>
      <c r="D78" s="204" t="s">
        <v>337</v>
      </c>
      <c r="E78" s="13">
        <v>2</v>
      </c>
      <c r="F78" s="125">
        <v>131340</v>
      </c>
      <c r="G78" s="15">
        <v>400</v>
      </c>
      <c r="H78" s="15">
        <v>400</v>
      </c>
      <c r="I78" s="131">
        <f t="shared" si="5"/>
        <v>400</v>
      </c>
      <c r="J78" s="170">
        <f t="shared" si="6"/>
        <v>100</v>
      </c>
      <c r="K78" s="179"/>
      <c r="L78" s="15"/>
      <c r="M78" s="15"/>
      <c r="N78" s="15"/>
      <c r="O78" s="15">
        <v>400</v>
      </c>
      <c r="P78" s="15"/>
      <c r="Q78" s="15"/>
      <c r="R78" s="15"/>
      <c r="S78" s="15"/>
      <c r="T78" s="15"/>
    </row>
    <row r="79" spans="1:20" ht="15" customHeight="1" x14ac:dyDescent="0.25">
      <c r="A79" s="125"/>
      <c r="B79" s="125"/>
      <c r="C79" s="175"/>
      <c r="D79" s="204" t="s">
        <v>886</v>
      </c>
      <c r="E79" s="13">
        <v>2</v>
      </c>
      <c r="F79" s="13">
        <v>131343</v>
      </c>
      <c r="G79" s="15">
        <v>400</v>
      </c>
      <c r="H79" s="15">
        <v>400</v>
      </c>
      <c r="I79" s="131">
        <f t="shared" si="5"/>
        <v>400</v>
      </c>
      <c r="J79" s="170">
        <f t="shared" si="6"/>
        <v>100</v>
      </c>
      <c r="K79" s="179"/>
      <c r="L79" s="15"/>
      <c r="M79" s="15"/>
      <c r="N79" s="15"/>
      <c r="O79" s="15">
        <v>400</v>
      </c>
      <c r="P79" s="15"/>
      <c r="Q79" s="15"/>
      <c r="R79" s="15"/>
      <c r="S79" s="15"/>
      <c r="T79" s="15"/>
    </row>
    <row r="80" spans="1:20" ht="15" customHeight="1" x14ac:dyDescent="0.25">
      <c r="A80" s="125"/>
      <c r="B80" s="125"/>
      <c r="C80" s="175"/>
      <c r="D80" s="204" t="s">
        <v>2028</v>
      </c>
      <c r="E80" s="13">
        <v>2</v>
      </c>
      <c r="F80" s="13">
        <v>131351</v>
      </c>
      <c r="G80" s="15">
        <v>400</v>
      </c>
      <c r="H80" s="15"/>
      <c r="I80" s="131">
        <f t="shared" si="5"/>
        <v>0</v>
      </c>
      <c r="J80" s="170"/>
      <c r="K80" s="179"/>
      <c r="L80" s="15"/>
      <c r="M80" s="15"/>
      <c r="N80" s="15"/>
      <c r="O80" s="15"/>
      <c r="P80" s="15"/>
      <c r="Q80" s="15"/>
      <c r="R80" s="15"/>
      <c r="S80" s="15"/>
      <c r="T80" s="15"/>
    </row>
    <row r="81" spans="1:20" ht="15" customHeight="1" x14ac:dyDescent="0.25">
      <c r="A81" s="125"/>
      <c r="B81" s="125"/>
      <c r="C81" s="175"/>
      <c r="D81" s="338" t="s">
        <v>2029</v>
      </c>
      <c r="E81" s="13">
        <v>2</v>
      </c>
      <c r="F81" s="13">
        <v>131310</v>
      </c>
      <c r="G81" s="15">
        <v>500</v>
      </c>
      <c r="H81" s="15">
        <v>500</v>
      </c>
      <c r="I81" s="131">
        <f t="shared" si="5"/>
        <v>0</v>
      </c>
      <c r="J81" s="170">
        <f t="shared" si="6"/>
        <v>0</v>
      </c>
      <c r="K81" s="179"/>
      <c r="L81" s="15"/>
      <c r="M81" s="15"/>
      <c r="N81" s="15"/>
      <c r="O81" s="15"/>
      <c r="P81" s="15"/>
      <c r="Q81" s="15"/>
      <c r="R81" s="15"/>
      <c r="S81" s="15"/>
      <c r="T81" s="15"/>
    </row>
    <row r="82" spans="1:20" ht="15" customHeight="1" x14ac:dyDescent="0.25">
      <c r="A82" s="125"/>
      <c r="B82" s="125"/>
      <c r="C82" s="175"/>
      <c r="D82" s="338" t="s">
        <v>1039</v>
      </c>
      <c r="E82" s="13">
        <v>2</v>
      </c>
      <c r="F82" s="13">
        <v>131315</v>
      </c>
      <c r="G82" s="15">
        <v>500</v>
      </c>
      <c r="H82" s="15">
        <v>500</v>
      </c>
      <c r="I82" s="131">
        <f t="shared" si="5"/>
        <v>500</v>
      </c>
      <c r="J82" s="170">
        <f t="shared" si="6"/>
        <v>100</v>
      </c>
      <c r="K82" s="179"/>
      <c r="L82" s="15"/>
      <c r="M82" s="15"/>
      <c r="N82" s="15"/>
      <c r="O82" s="15">
        <v>500</v>
      </c>
      <c r="P82" s="15"/>
      <c r="Q82" s="15"/>
      <c r="R82" s="15"/>
      <c r="S82" s="15"/>
      <c r="T82" s="15"/>
    </row>
    <row r="83" spans="1:20" ht="15" customHeight="1" x14ac:dyDescent="0.25">
      <c r="A83" s="125"/>
      <c r="B83" s="125"/>
      <c r="C83" s="175"/>
      <c r="D83" s="338" t="s">
        <v>2030</v>
      </c>
      <c r="E83" s="13">
        <v>2</v>
      </c>
      <c r="F83" s="13">
        <v>131314</v>
      </c>
      <c r="G83" s="15">
        <v>1500</v>
      </c>
      <c r="H83" s="15">
        <v>1500</v>
      </c>
      <c r="I83" s="131">
        <f t="shared" si="5"/>
        <v>0</v>
      </c>
      <c r="J83" s="170">
        <f t="shared" si="6"/>
        <v>0</v>
      </c>
      <c r="K83" s="179"/>
      <c r="L83" s="15"/>
      <c r="M83" s="15"/>
      <c r="N83" s="15"/>
      <c r="O83" s="15"/>
      <c r="P83" s="15"/>
      <c r="Q83" s="15"/>
      <c r="R83" s="15"/>
      <c r="S83" s="15"/>
      <c r="T83" s="15"/>
    </row>
    <row r="84" spans="1:20" ht="15" customHeight="1" x14ac:dyDescent="0.25">
      <c r="A84" s="125"/>
      <c r="B84" s="125"/>
      <c r="C84" s="175"/>
      <c r="D84" s="204" t="s">
        <v>338</v>
      </c>
      <c r="E84" s="13">
        <v>2</v>
      </c>
      <c r="F84" s="15">
        <v>131348</v>
      </c>
      <c r="G84" s="15">
        <v>2500</v>
      </c>
      <c r="H84" s="15">
        <v>2500</v>
      </c>
      <c r="I84" s="131">
        <f t="shared" si="5"/>
        <v>2500</v>
      </c>
      <c r="J84" s="170">
        <f t="shared" si="6"/>
        <v>100</v>
      </c>
      <c r="K84" s="179"/>
      <c r="L84" s="15"/>
      <c r="M84" s="15"/>
      <c r="N84" s="15"/>
      <c r="O84" s="15">
        <v>2500</v>
      </c>
      <c r="P84" s="15"/>
      <c r="Q84" s="15"/>
      <c r="R84" s="15"/>
      <c r="S84" s="15"/>
      <c r="T84" s="15"/>
    </row>
    <row r="85" spans="1:20" ht="14.4" customHeight="1" x14ac:dyDescent="0.25">
      <c r="A85" s="125"/>
      <c r="B85" s="125"/>
      <c r="C85" s="175"/>
      <c r="D85" s="204" t="s">
        <v>339</v>
      </c>
      <c r="E85" s="13">
        <v>2</v>
      </c>
      <c r="F85" s="15">
        <v>131345</v>
      </c>
      <c r="G85" s="15">
        <v>200</v>
      </c>
      <c r="H85" s="15">
        <v>200</v>
      </c>
      <c r="I85" s="131">
        <f t="shared" si="5"/>
        <v>0</v>
      </c>
      <c r="J85" s="170">
        <f t="shared" si="6"/>
        <v>0</v>
      </c>
      <c r="K85" s="179"/>
      <c r="L85" s="15"/>
      <c r="M85" s="15"/>
      <c r="N85" s="15"/>
      <c r="O85" s="15"/>
      <c r="P85" s="15"/>
      <c r="Q85" s="15"/>
      <c r="R85" s="15"/>
      <c r="S85" s="15"/>
      <c r="T85" s="15"/>
    </row>
    <row r="86" spans="1:20" s="324" customFormat="1" ht="14.25" customHeight="1" x14ac:dyDescent="0.25">
      <c r="A86" s="544"/>
      <c r="B86" s="544"/>
      <c r="C86" s="545"/>
      <c r="D86" s="548" t="s">
        <v>1081</v>
      </c>
      <c r="E86" s="549">
        <v>2</v>
      </c>
      <c r="F86" s="360">
        <v>131326</v>
      </c>
      <c r="G86" s="546">
        <v>2900</v>
      </c>
      <c r="H86" s="546">
        <v>2900</v>
      </c>
      <c r="I86" s="131">
        <f t="shared" si="5"/>
        <v>2900</v>
      </c>
      <c r="J86" s="322">
        <f t="shared" si="6"/>
        <v>100</v>
      </c>
      <c r="K86" s="547"/>
      <c r="L86" s="546"/>
      <c r="M86" s="546"/>
      <c r="N86" s="546"/>
      <c r="O86" s="546">
        <v>2900</v>
      </c>
      <c r="P86" s="546"/>
      <c r="Q86" s="546"/>
      <c r="R86" s="546"/>
      <c r="S86" s="546"/>
      <c r="T86" s="546"/>
    </row>
    <row r="87" spans="1:20" ht="14.1" customHeight="1" x14ac:dyDescent="0.25">
      <c r="A87" s="125"/>
      <c r="B87" s="125"/>
      <c r="C87" s="175"/>
      <c r="D87" s="112" t="s">
        <v>340</v>
      </c>
      <c r="E87" s="169"/>
      <c r="F87" s="167"/>
      <c r="G87" s="15"/>
      <c r="H87" s="15"/>
      <c r="I87" s="131"/>
      <c r="J87" s="170"/>
      <c r="K87" s="179"/>
      <c r="L87" s="131"/>
      <c r="M87" s="131"/>
      <c r="N87" s="131"/>
      <c r="O87" s="131"/>
      <c r="P87" s="131"/>
      <c r="Q87" s="15"/>
      <c r="R87" s="15"/>
      <c r="S87" s="15"/>
      <c r="T87" s="15"/>
    </row>
    <row r="88" spans="1:20" ht="13.95" customHeight="1" x14ac:dyDescent="0.25">
      <c r="A88" s="125"/>
      <c r="B88" s="125"/>
      <c r="C88" s="175"/>
      <c r="D88" s="109" t="s">
        <v>341</v>
      </c>
      <c r="E88" s="169">
        <v>2</v>
      </c>
      <c r="F88" s="15">
        <v>131401</v>
      </c>
      <c r="G88" s="15">
        <v>1800</v>
      </c>
      <c r="H88" s="15">
        <v>1800</v>
      </c>
      <c r="I88" s="131">
        <f t="shared" si="5"/>
        <v>1800</v>
      </c>
      <c r="J88" s="170">
        <f t="shared" si="6"/>
        <v>100</v>
      </c>
      <c r="K88" s="179"/>
      <c r="L88" s="15"/>
      <c r="M88" s="15"/>
      <c r="N88" s="15"/>
      <c r="O88" s="15">
        <v>1800</v>
      </c>
      <c r="P88" s="15"/>
      <c r="Q88" s="15"/>
      <c r="R88" s="15"/>
      <c r="S88" s="15"/>
      <c r="T88" s="15"/>
    </row>
    <row r="89" spans="1:20" ht="14.1" customHeight="1" x14ac:dyDescent="0.25">
      <c r="A89" s="125"/>
      <c r="B89" s="125"/>
      <c r="C89" s="205"/>
      <c r="D89" s="206" t="s">
        <v>342</v>
      </c>
      <c r="E89" s="169">
        <v>2</v>
      </c>
      <c r="F89" s="15">
        <v>131402</v>
      </c>
      <c r="G89" s="15">
        <v>5000</v>
      </c>
      <c r="H89" s="15">
        <v>5000</v>
      </c>
      <c r="I89" s="131">
        <f t="shared" si="5"/>
        <v>5000</v>
      </c>
      <c r="J89" s="170">
        <f t="shared" si="6"/>
        <v>100</v>
      </c>
      <c r="K89" s="179"/>
      <c r="L89" s="15"/>
      <c r="M89" s="15"/>
      <c r="N89" s="15"/>
      <c r="O89" s="15">
        <v>5000</v>
      </c>
      <c r="P89" s="15"/>
      <c r="Q89" s="15"/>
      <c r="R89" s="15"/>
      <c r="S89" s="15"/>
      <c r="T89" s="15"/>
    </row>
    <row r="90" spans="1:20" ht="14.1" customHeight="1" x14ac:dyDescent="0.25">
      <c r="A90" s="125"/>
      <c r="B90" s="125"/>
      <c r="C90" s="175"/>
      <c r="D90" s="112" t="s">
        <v>343</v>
      </c>
      <c r="E90" s="169">
        <v>2</v>
      </c>
      <c r="F90" s="15">
        <v>131403</v>
      </c>
      <c r="G90" s="15">
        <v>5250</v>
      </c>
      <c r="H90" s="15">
        <v>5000</v>
      </c>
      <c r="I90" s="131">
        <f t="shared" si="5"/>
        <v>5000</v>
      </c>
      <c r="J90" s="170">
        <f t="shared" si="6"/>
        <v>100</v>
      </c>
      <c r="K90" s="179"/>
      <c r="L90" s="15"/>
      <c r="M90" s="15"/>
      <c r="N90" s="15"/>
      <c r="O90" s="15">
        <v>5000</v>
      </c>
      <c r="P90" s="15"/>
      <c r="Q90" s="15"/>
      <c r="R90" s="15"/>
      <c r="S90" s="15"/>
      <c r="T90" s="15"/>
    </row>
    <row r="91" spans="1:20" ht="14.1" customHeight="1" x14ac:dyDescent="0.25">
      <c r="A91" s="125"/>
      <c r="B91" s="125"/>
      <c r="C91" s="175"/>
      <c r="D91" s="112" t="s">
        <v>344</v>
      </c>
      <c r="E91" s="169">
        <v>2</v>
      </c>
      <c r="F91" s="15">
        <v>131404</v>
      </c>
      <c r="G91" s="15">
        <v>3500</v>
      </c>
      <c r="H91" s="15">
        <v>3275</v>
      </c>
      <c r="I91" s="131">
        <f t="shared" si="5"/>
        <v>3275</v>
      </c>
      <c r="J91" s="170">
        <f t="shared" si="6"/>
        <v>100</v>
      </c>
      <c r="K91" s="179"/>
      <c r="L91" s="15"/>
      <c r="M91" s="15"/>
      <c r="N91" s="15"/>
      <c r="O91" s="15">
        <v>3275</v>
      </c>
      <c r="P91" s="15"/>
      <c r="Q91" s="15"/>
      <c r="R91" s="15"/>
      <c r="S91" s="15"/>
      <c r="T91" s="15"/>
    </row>
    <row r="92" spans="1:20" ht="14.1" customHeight="1" x14ac:dyDescent="0.25">
      <c r="A92" s="125"/>
      <c r="B92" s="125"/>
      <c r="C92" s="175"/>
      <c r="D92" s="112" t="s">
        <v>345</v>
      </c>
      <c r="E92" s="169">
        <v>2</v>
      </c>
      <c r="F92" s="15">
        <v>131330</v>
      </c>
      <c r="G92" s="15">
        <v>2000</v>
      </c>
      <c r="H92" s="15">
        <v>2000</v>
      </c>
      <c r="I92" s="131">
        <f t="shared" si="5"/>
        <v>2000</v>
      </c>
      <c r="J92" s="170">
        <f t="shared" si="6"/>
        <v>100</v>
      </c>
      <c r="K92" s="179"/>
      <c r="L92" s="15"/>
      <c r="M92" s="15"/>
      <c r="N92" s="15"/>
      <c r="O92" s="15">
        <v>2000</v>
      </c>
      <c r="P92" s="15"/>
      <c r="Q92" s="15"/>
      <c r="R92" s="15"/>
      <c r="S92" s="15"/>
      <c r="T92" s="15"/>
    </row>
    <row r="93" spans="1:20" ht="14.1" customHeight="1" x14ac:dyDescent="0.25">
      <c r="A93" s="125"/>
      <c r="B93" s="125"/>
      <c r="C93" s="175"/>
      <c r="D93" s="112" t="s">
        <v>346</v>
      </c>
      <c r="E93" s="169">
        <v>2</v>
      </c>
      <c r="F93" s="15">
        <v>131507</v>
      </c>
      <c r="G93" s="15">
        <v>2000</v>
      </c>
      <c r="H93" s="15">
        <v>2000</v>
      </c>
      <c r="I93" s="131">
        <f t="shared" si="5"/>
        <v>2000</v>
      </c>
      <c r="J93" s="170">
        <f t="shared" si="6"/>
        <v>100</v>
      </c>
      <c r="K93" s="179"/>
      <c r="L93" s="15"/>
      <c r="M93" s="15"/>
      <c r="N93" s="15"/>
      <c r="O93" s="15">
        <v>2000</v>
      </c>
      <c r="P93" s="15"/>
      <c r="Q93" s="15"/>
      <c r="R93" s="15"/>
      <c r="S93" s="15"/>
      <c r="T93" s="15"/>
    </row>
    <row r="94" spans="1:20" ht="14.1" customHeight="1" x14ac:dyDescent="0.25">
      <c r="A94" s="125"/>
      <c r="B94" s="125"/>
      <c r="C94" s="205"/>
      <c r="D94" s="207" t="s">
        <v>347</v>
      </c>
      <c r="E94" s="169">
        <v>2</v>
      </c>
      <c r="F94" s="15">
        <v>171943</v>
      </c>
      <c r="G94" s="15">
        <v>400</v>
      </c>
      <c r="H94" s="15">
        <v>400</v>
      </c>
      <c r="I94" s="321">
        <f t="shared" si="5"/>
        <v>400</v>
      </c>
      <c r="J94" s="170">
        <f t="shared" si="6"/>
        <v>100</v>
      </c>
      <c r="K94" s="179"/>
      <c r="L94" s="15"/>
      <c r="M94" s="15"/>
      <c r="N94" s="15"/>
      <c r="O94" s="320">
        <v>400</v>
      </c>
      <c r="P94" s="15"/>
      <c r="Q94" s="15"/>
      <c r="R94" s="15"/>
      <c r="S94" s="15"/>
      <c r="T94" s="15"/>
    </row>
    <row r="95" spans="1:20" ht="14.1" customHeight="1" x14ac:dyDescent="0.25">
      <c r="A95" s="125"/>
      <c r="B95" s="125"/>
      <c r="C95" s="175"/>
      <c r="D95" s="108" t="s">
        <v>175</v>
      </c>
      <c r="E95" s="202"/>
      <c r="F95" s="220"/>
      <c r="G95" s="117"/>
      <c r="H95" s="117"/>
      <c r="I95" s="131"/>
      <c r="J95" s="170"/>
      <c r="K95" s="179"/>
      <c r="L95" s="131"/>
      <c r="M95" s="131"/>
      <c r="N95" s="131"/>
      <c r="O95" s="131"/>
      <c r="P95" s="131"/>
      <c r="Q95" s="15"/>
      <c r="R95" s="15"/>
      <c r="S95" s="15"/>
      <c r="T95" s="15"/>
    </row>
    <row r="96" spans="1:20" ht="14.1" customHeight="1" x14ac:dyDescent="0.25">
      <c r="A96" s="125"/>
      <c r="B96" s="125"/>
      <c r="C96" s="175"/>
      <c r="D96" s="108" t="s">
        <v>348</v>
      </c>
      <c r="E96" s="117">
        <v>2</v>
      </c>
      <c r="F96" s="117">
        <v>131502</v>
      </c>
      <c r="G96" s="117">
        <v>600</v>
      </c>
      <c r="H96" s="117">
        <v>275</v>
      </c>
      <c r="I96" s="131">
        <f t="shared" si="5"/>
        <v>245</v>
      </c>
      <c r="J96" s="170">
        <f t="shared" si="6"/>
        <v>89.090909090909093</v>
      </c>
      <c r="K96" s="179"/>
      <c r="L96" s="15"/>
      <c r="M96" s="15"/>
      <c r="N96" s="15">
        <v>245</v>
      </c>
      <c r="O96" s="15"/>
      <c r="P96" s="15"/>
      <c r="Q96" s="15"/>
      <c r="R96" s="15"/>
      <c r="S96" s="15"/>
      <c r="T96" s="15"/>
    </row>
    <row r="97" spans="1:20" s="934" customFormat="1" ht="14.1" customHeight="1" x14ac:dyDescent="0.25">
      <c r="A97" s="1011"/>
      <c r="B97" s="1011"/>
      <c r="C97" s="1012"/>
      <c r="D97" s="963" t="s">
        <v>1980</v>
      </c>
      <c r="E97" s="1023">
        <v>2</v>
      </c>
      <c r="F97" s="1025">
        <v>131304</v>
      </c>
      <c r="G97" s="1023"/>
      <c r="H97" s="1023">
        <v>7500</v>
      </c>
      <c r="I97" s="131">
        <f t="shared" si="5"/>
        <v>4750</v>
      </c>
      <c r="J97" s="170">
        <f t="shared" si="6"/>
        <v>63.333333333333329</v>
      </c>
      <c r="K97" s="1020"/>
      <c r="L97" s="1015"/>
      <c r="M97" s="1015">
        <v>4750</v>
      </c>
      <c r="N97" s="1015"/>
      <c r="O97" s="1015"/>
      <c r="P97" s="1015"/>
      <c r="Q97" s="1015"/>
      <c r="R97" s="1015"/>
      <c r="S97" s="1015"/>
      <c r="T97" s="1015"/>
    </row>
    <row r="98" spans="1:20" s="934" customFormat="1" ht="21.6" customHeight="1" x14ac:dyDescent="0.25">
      <c r="A98" s="1011"/>
      <c r="B98" s="1011"/>
      <c r="C98" s="1012"/>
      <c r="D98" s="963" t="s">
        <v>1981</v>
      </c>
      <c r="E98" s="1023">
        <v>2</v>
      </c>
      <c r="F98" s="1026">
        <v>131867</v>
      </c>
      <c r="G98" s="1023"/>
      <c r="H98" s="1023">
        <v>4000</v>
      </c>
      <c r="I98" s="131">
        <f t="shared" si="5"/>
        <v>0</v>
      </c>
      <c r="J98" s="170">
        <f t="shared" si="6"/>
        <v>0</v>
      </c>
      <c r="K98" s="1020"/>
      <c r="L98" s="1015"/>
      <c r="M98" s="1015"/>
      <c r="N98" s="1015"/>
      <c r="O98" s="1015"/>
      <c r="P98" s="1015"/>
      <c r="Q98" s="1015"/>
      <c r="R98" s="1015"/>
      <c r="S98" s="1015"/>
      <c r="T98" s="1015"/>
    </row>
    <row r="99" spans="1:20" s="934" customFormat="1" ht="17.399999999999999" customHeight="1" x14ac:dyDescent="0.25">
      <c r="A99" s="1011"/>
      <c r="B99" s="1011"/>
      <c r="C99" s="1012"/>
      <c r="D99" s="963" t="s">
        <v>1982</v>
      </c>
      <c r="E99" s="1023">
        <v>2</v>
      </c>
      <c r="F99" s="1026">
        <v>131868</v>
      </c>
      <c r="G99" s="1023"/>
      <c r="H99" s="1023">
        <v>4000</v>
      </c>
      <c r="I99" s="131">
        <f t="shared" si="5"/>
        <v>1982</v>
      </c>
      <c r="J99" s="170">
        <f t="shared" si="6"/>
        <v>49.55</v>
      </c>
      <c r="K99" s="1020"/>
      <c r="L99" s="1015"/>
      <c r="M99" s="1015">
        <v>1982</v>
      </c>
      <c r="N99" s="1015"/>
      <c r="O99" s="1015"/>
      <c r="P99" s="1015"/>
      <c r="Q99" s="1015"/>
      <c r="R99" s="1015"/>
      <c r="S99" s="1015"/>
      <c r="T99" s="1015"/>
    </row>
    <row r="100" spans="1:20" s="934" customFormat="1" ht="15" customHeight="1" x14ac:dyDescent="0.25">
      <c r="A100" s="1011"/>
      <c r="B100" s="1011"/>
      <c r="C100" s="1012"/>
      <c r="D100" s="963" t="s">
        <v>2031</v>
      </c>
      <c r="E100" s="1023">
        <v>2</v>
      </c>
      <c r="F100" s="1025">
        <v>131328</v>
      </c>
      <c r="G100" s="1023"/>
      <c r="H100" s="1023">
        <v>2000</v>
      </c>
      <c r="I100" s="131">
        <f t="shared" si="5"/>
        <v>0</v>
      </c>
      <c r="J100" s="170">
        <f t="shared" si="6"/>
        <v>0</v>
      </c>
      <c r="K100" s="1020"/>
      <c r="L100" s="1015"/>
      <c r="M100" s="1015"/>
      <c r="N100" s="1015"/>
      <c r="O100" s="1015"/>
      <c r="P100" s="1015"/>
      <c r="Q100" s="1015"/>
      <c r="R100" s="1015"/>
      <c r="S100" s="1015"/>
      <c r="T100" s="1015"/>
    </row>
    <row r="101" spans="1:20" s="934" customFormat="1" ht="14.1" customHeight="1" x14ac:dyDescent="0.25">
      <c r="A101" s="1011"/>
      <c r="B101" s="1011"/>
      <c r="C101" s="1012"/>
      <c r="D101" s="1024" t="s">
        <v>1989</v>
      </c>
      <c r="E101" s="1021"/>
      <c r="F101" s="1022"/>
      <c r="G101" s="1023"/>
      <c r="H101" s="1023"/>
      <c r="I101" s="1016"/>
      <c r="J101" s="170"/>
      <c r="K101" s="1020"/>
      <c r="L101" s="1015"/>
      <c r="M101" s="1015"/>
      <c r="N101" s="1015"/>
      <c r="O101" s="1015"/>
      <c r="P101" s="1015"/>
      <c r="Q101" s="1015"/>
      <c r="R101" s="1015"/>
      <c r="S101" s="1015"/>
      <c r="T101" s="1015"/>
    </row>
    <row r="102" spans="1:20" ht="14.1" customHeight="1" x14ac:dyDescent="0.25">
      <c r="A102" s="125"/>
      <c r="B102" s="125"/>
      <c r="C102" s="175"/>
      <c r="D102" s="108" t="s">
        <v>888</v>
      </c>
      <c r="E102" s="339">
        <v>1</v>
      </c>
      <c r="F102" s="12">
        <v>131508</v>
      </c>
      <c r="G102" s="117">
        <v>288500</v>
      </c>
      <c r="H102" s="117">
        <v>288500</v>
      </c>
      <c r="I102" s="131">
        <f t="shared" si="5"/>
        <v>288500</v>
      </c>
      <c r="J102" s="170">
        <f t="shared" si="6"/>
        <v>100</v>
      </c>
      <c r="K102" s="179"/>
      <c r="L102" s="15"/>
      <c r="M102" s="15"/>
      <c r="N102" s="15"/>
      <c r="O102" s="15">
        <v>288500</v>
      </c>
      <c r="P102" s="15"/>
      <c r="Q102" s="15"/>
      <c r="R102" s="15"/>
      <c r="S102" s="15"/>
      <c r="T102" s="15"/>
    </row>
    <row r="103" spans="1:20" ht="14.1" customHeight="1" x14ac:dyDescent="0.25">
      <c r="A103" s="125"/>
      <c r="B103" s="125"/>
      <c r="C103" s="175"/>
      <c r="D103" s="108" t="s">
        <v>887</v>
      </c>
      <c r="E103" s="339">
        <v>1</v>
      </c>
      <c r="F103" s="12">
        <v>131509</v>
      </c>
      <c r="G103" s="117">
        <v>65000</v>
      </c>
      <c r="H103" s="117">
        <v>65000</v>
      </c>
      <c r="I103" s="131">
        <f t="shared" si="5"/>
        <v>65000</v>
      </c>
      <c r="J103" s="170">
        <f t="shared" si="6"/>
        <v>100</v>
      </c>
      <c r="K103" s="179"/>
      <c r="L103" s="15"/>
      <c r="M103" s="15"/>
      <c r="N103" s="15"/>
      <c r="O103" s="15">
        <v>65000</v>
      </c>
      <c r="P103" s="15"/>
      <c r="Q103" s="15"/>
      <c r="R103" s="15"/>
      <c r="S103" s="15"/>
      <c r="T103" s="15"/>
    </row>
    <row r="104" spans="1:20" ht="14.1" customHeight="1" x14ac:dyDescent="0.25">
      <c r="A104" s="125"/>
      <c r="B104" s="125"/>
      <c r="C104" s="175"/>
      <c r="D104" s="208" t="s">
        <v>349</v>
      </c>
      <c r="E104" s="209"/>
      <c r="F104" s="210"/>
      <c r="G104" s="211"/>
      <c r="H104" s="211"/>
      <c r="I104" s="131"/>
      <c r="J104" s="170"/>
      <c r="K104" s="179"/>
      <c r="L104" s="131"/>
      <c r="M104" s="131"/>
      <c r="N104" s="131"/>
      <c r="O104" s="131"/>
      <c r="P104" s="131"/>
      <c r="Q104" s="15"/>
      <c r="R104" s="15"/>
      <c r="S104" s="15"/>
      <c r="T104" s="15"/>
    </row>
    <row r="105" spans="1:20" ht="14.1" customHeight="1" x14ac:dyDescent="0.25">
      <c r="A105" s="125"/>
      <c r="B105" s="125"/>
      <c r="C105" s="175"/>
      <c r="D105" s="168" t="s">
        <v>350</v>
      </c>
      <c r="E105" s="169"/>
      <c r="F105" s="167"/>
      <c r="G105" s="15"/>
      <c r="H105" s="15"/>
      <c r="I105" s="131"/>
      <c r="J105" s="170"/>
      <c r="K105" s="179"/>
      <c r="L105" s="131"/>
      <c r="M105" s="131"/>
      <c r="N105" s="131"/>
      <c r="O105" s="131"/>
      <c r="P105" s="131"/>
      <c r="Q105" s="15"/>
      <c r="R105" s="15"/>
      <c r="S105" s="15"/>
      <c r="T105" s="15"/>
    </row>
    <row r="106" spans="1:20" ht="14.1" customHeight="1" x14ac:dyDescent="0.25">
      <c r="A106" s="125"/>
      <c r="B106" s="125"/>
      <c r="C106" s="175"/>
      <c r="D106" s="168" t="s">
        <v>351</v>
      </c>
      <c r="E106" s="169">
        <v>1</v>
      </c>
      <c r="F106" s="125">
        <v>131703</v>
      </c>
      <c r="G106" s="15">
        <v>10500</v>
      </c>
      <c r="H106" s="15">
        <v>10500</v>
      </c>
      <c r="I106" s="131">
        <f t="shared" si="5"/>
        <v>10500</v>
      </c>
      <c r="J106" s="170">
        <f t="shared" si="6"/>
        <v>100</v>
      </c>
      <c r="K106" s="179"/>
      <c r="L106" s="15"/>
      <c r="M106" s="15">
        <v>10500</v>
      </c>
      <c r="N106" s="15"/>
      <c r="O106" s="15"/>
      <c r="P106" s="15"/>
      <c r="Q106" s="15"/>
      <c r="R106" s="15"/>
      <c r="S106" s="15"/>
      <c r="T106" s="15"/>
    </row>
    <row r="107" spans="1:20" ht="15" customHeight="1" x14ac:dyDescent="0.25">
      <c r="A107" s="125"/>
      <c r="B107" s="125"/>
      <c r="C107" s="175"/>
      <c r="D107" s="119" t="s">
        <v>352</v>
      </c>
      <c r="E107" s="169">
        <v>1</v>
      </c>
      <c r="F107" s="125">
        <v>121319</v>
      </c>
      <c r="G107" s="15">
        <v>2545</v>
      </c>
      <c r="H107" s="15">
        <v>5177</v>
      </c>
      <c r="I107" s="131">
        <f t="shared" si="5"/>
        <v>0</v>
      </c>
      <c r="J107" s="170">
        <f t="shared" si="6"/>
        <v>0</v>
      </c>
      <c r="K107" s="179"/>
      <c r="L107" s="15"/>
      <c r="M107" s="15"/>
      <c r="N107" s="15"/>
      <c r="O107" s="15"/>
      <c r="P107" s="15"/>
      <c r="Q107" s="15"/>
      <c r="R107" s="15"/>
      <c r="S107" s="15"/>
      <c r="T107" s="15"/>
    </row>
    <row r="108" spans="1:20" ht="27" customHeight="1" x14ac:dyDescent="0.25">
      <c r="A108" s="125"/>
      <c r="B108" s="125"/>
      <c r="C108" s="175"/>
      <c r="D108" s="107" t="s">
        <v>353</v>
      </c>
      <c r="E108" s="13"/>
      <c r="F108" s="125"/>
      <c r="G108" s="15"/>
      <c r="H108" s="15"/>
      <c r="I108" s="131"/>
      <c r="J108" s="170"/>
      <c r="K108" s="179"/>
      <c r="L108" s="131"/>
      <c r="M108" s="131"/>
      <c r="N108" s="131"/>
      <c r="O108" s="131"/>
      <c r="P108" s="131"/>
      <c r="Q108" s="131"/>
      <c r="R108" s="131"/>
      <c r="S108" s="131"/>
      <c r="T108" s="131"/>
    </row>
    <row r="109" spans="1:20" ht="16.2" customHeight="1" x14ac:dyDescent="0.25">
      <c r="A109" s="125"/>
      <c r="B109" s="125"/>
      <c r="C109" s="175"/>
      <c r="D109" s="107" t="s">
        <v>354</v>
      </c>
      <c r="E109" s="13">
        <v>2</v>
      </c>
      <c r="F109" s="125">
        <v>131506</v>
      </c>
      <c r="G109" s="15">
        <v>1000</v>
      </c>
      <c r="H109" s="15">
        <v>465</v>
      </c>
      <c r="I109" s="131">
        <f t="shared" si="5"/>
        <v>438</v>
      </c>
      <c r="J109" s="170">
        <f t="shared" si="6"/>
        <v>94.193548387096769</v>
      </c>
      <c r="K109" s="179">
        <v>298</v>
      </c>
      <c r="L109" s="15">
        <v>66</v>
      </c>
      <c r="M109" s="15">
        <v>74</v>
      </c>
      <c r="N109" s="15"/>
      <c r="O109" s="15"/>
      <c r="P109" s="15"/>
      <c r="Q109" s="15"/>
      <c r="R109" s="15"/>
      <c r="S109" s="15"/>
      <c r="T109" s="15"/>
    </row>
    <row r="110" spans="1:20" ht="15" customHeight="1" x14ac:dyDescent="0.25">
      <c r="A110" s="125"/>
      <c r="B110" s="125"/>
      <c r="C110" s="175"/>
      <c r="D110" s="112" t="s">
        <v>355</v>
      </c>
      <c r="E110" s="13"/>
      <c r="F110" s="125"/>
      <c r="G110" s="15"/>
      <c r="H110" s="15"/>
      <c r="I110" s="131"/>
      <c r="J110" s="170"/>
      <c r="K110" s="179"/>
      <c r="L110" s="131"/>
      <c r="M110" s="131"/>
      <c r="N110" s="131"/>
      <c r="O110" s="131"/>
      <c r="P110" s="131"/>
      <c r="Q110" s="131"/>
      <c r="R110" s="131"/>
      <c r="S110" s="131"/>
      <c r="T110" s="131"/>
    </row>
    <row r="111" spans="1:20" ht="15" customHeight="1" x14ac:dyDescent="0.25">
      <c r="A111" s="125"/>
      <c r="B111" s="125"/>
      <c r="C111" s="175"/>
      <c r="D111" s="112" t="s">
        <v>889</v>
      </c>
      <c r="E111" s="13">
        <v>2</v>
      </c>
      <c r="F111" s="125">
        <v>131707</v>
      </c>
      <c r="G111" s="15">
        <v>11500</v>
      </c>
      <c r="H111" s="15">
        <v>11500</v>
      </c>
      <c r="I111" s="131">
        <f t="shared" si="5"/>
        <v>11500</v>
      </c>
      <c r="J111" s="170">
        <f t="shared" si="6"/>
        <v>100</v>
      </c>
      <c r="K111" s="179"/>
      <c r="L111" s="15"/>
      <c r="M111" s="15"/>
      <c r="N111" s="15"/>
      <c r="O111" s="15">
        <v>11500</v>
      </c>
      <c r="P111" s="15"/>
      <c r="Q111" s="15"/>
      <c r="R111" s="15"/>
      <c r="S111" s="15"/>
      <c r="T111" s="15"/>
    </row>
    <row r="112" spans="1:20" ht="15" customHeight="1" x14ac:dyDescent="0.25">
      <c r="A112" s="125"/>
      <c r="B112" s="125"/>
      <c r="C112" s="175"/>
      <c r="D112" s="112" t="s">
        <v>356</v>
      </c>
      <c r="E112" s="13">
        <v>2</v>
      </c>
      <c r="F112" s="125">
        <v>131713</v>
      </c>
      <c r="G112" s="15">
        <v>3000</v>
      </c>
      <c r="H112" s="15">
        <v>3000</v>
      </c>
      <c r="I112" s="131">
        <f t="shared" si="5"/>
        <v>3000</v>
      </c>
      <c r="J112" s="170">
        <f t="shared" si="6"/>
        <v>100</v>
      </c>
      <c r="K112" s="179"/>
      <c r="L112" s="15"/>
      <c r="M112" s="15"/>
      <c r="N112" s="15"/>
      <c r="O112" s="15">
        <v>3000</v>
      </c>
      <c r="P112" s="15"/>
      <c r="Q112" s="15"/>
      <c r="R112" s="15"/>
      <c r="S112" s="15"/>
      <c r="T112" s="15"/>
    </row>
    <row r="113" spans="1:20" ht="16.5" customHeight="1" x14ac:dyDescent="0.25">
      <c r="A113" s="125"/>
      <c r="B113" s="125"/>
      <c r="C113" s="175"/>
      <c r="D113" s="109" t="s">
        <v>305</v>
      </c>
      <c r="E113" s="123"/>
      <c r="F113" s="212"/>
      <c r="G113" s="32"/>
      <c r="H113" s="32"/>
      <c r="I113" s="131"/>
      <c r="J113" s="170"/>
      <c r="K113" s="179"/>
      <c r="L113" s="131"/>
      <c r="M113" s="131"/>
      <c r="N113" s="131"/>
      <c r="O113" s="131"/>
      <c r="P113" s="131"/>
      <c r="Q113" s="15"/>
      <c r="R113" s="15"/>
      <c r="S113" s="15"/>
      <c r="T113" s="15"/>
    </row>
    <row r="114" spans="1:20" ht="15" customHeight="1" x14ac:dyDescent="0.25">
      <c r="A114" s="125"/>
      <c r="B114" s="125"/>
      <c r="C114" s="175"/>
      <c r="D114" s="112" t="s">
        <v>357</v>
      </c>
      <c r="E114" s="106">
        <v>2</v>
      </c>
      <c r="F114" s="102">
        <v>131706</v>
      </c>
      <c r="G114" s="15">
        <v>2600</v>
      </c>
      <c r="H114" s="15">
        <v>2600</v>
      </c>
      <c r="I114" s="131">
        <f t="shared" si="5"/>
        <v>1083</v>
      </c>
      <c r="J114" s="170">
        <f t="shared" si="6"/>
        <v>41.653846153846153</v>
      </c>
      <c r="K114" s="179">
        <v>286</v>
      </c>
      <c r="L114" s="15">
        <v>49</v>
      </c>
      <c r="M114" s="15">
        <v>108</v>
      </c>
      <c r="N114" s="15"/>
      <c r="O114" s="15">
        <v>640</v>
      </c>
      <c r="P114" s="15"/>
      <c r="Q114" s="15"/>
      <c r="R114" s="15"/>
      <c r="S114" s="15"/>
      <c r="T114" s="15"/>
    </row>
    <row r="115" spans="1:20" ht="15" customHeight="1" x14ac:dyDescent="0.25">
      <c r="A115" s="125"/>
      <c r="B115" s="125"/>
      <c r="C115" s="175"/>
      <c r="D115" s="112" t="s">
        <v>358</v>
      </c>
      <c r="E115" s="106">
        <v>2</v>
      </c>
      <c r="F115" s="102">
        <v>131712</v>
      </c>
      <c r="G115" s="15">
        <v>1900</v>
      </c>
      <c r="H115" s="15">
        <v>1320</v>
      </c>
      <c r="I115" s="131">
        <f t="shared" si="5"/>
        <v>1320</v>
      </c>
      <c r="J115" s="170">
        <f t="shared" si="6"/>
        <v>100</v>
      </c>
      <c r="K115" s="179"/>
      <c r="L115" s="15"/>
      <c r="M115" s="15">
        <v>1320</v>
      </c>
      <c r="N115" s="15"/>
      <c r="O115" s="15"/>
      <c r="P115" s="15"/>
      <c r="Q115" s="15"/>
      <c r="R115" s="15"/>
      <c r="S115" s="15"/>
      <c r="T115" s="15"/>
    </row>
    <row r="116" spans="1:20" ht="15" customHeight="1" x14ac:dyDescent="0.25">
      <c r="A116" s="125"/>
      <c r="B116" s="125"/>
      <c r="C116" s="175"/>
      <c r="D116" s="109" t="s">
        <v>359</v>
      </c>
      <c r="E116" s="106">
        <v>2</v>
      </c>
      <c r="F116" s="102">
        <v>131714</v>
      </c>
      <c r="G116" s="15">
        <v>3000</v>
      </c>
      <c r="H116" s="15">
        <v>0</v>
      </c>
      <c r="I116" s="131">
        <f t="shared" ref="I116:I172" si="7">SUM(K116:T116)</f>
        <v>0</v>
      </c>
      <c r="J116" s="170"/>
      <c r="K116" s="179"/>
      <c r="L116" s="15"/>
      <c r="M116" s="15"/>
      <c r="N116" s="15"/>
      <c r="O116" s="15"/>
      <c r="P116" s="15"/>
      <c r="Q116" s="15"/>
      <c r="R116" s="15"/>
      <c r="S116" s="15"/>
      <c r="T116" s="15"/>
    </row>
    <row r="117" spans="1:20" ht="23.25" customHeight="1" x14ac:dyDescent="0.25">
      <c r="A117" s="125"/>
      <c r="B117" s="125"/>
      <c r="C117" s="175"/>
      <c r="D117" s="109" t="s">
        <v>890</v>
      </c>
      <c r="E117" s="106"/>
      <c r="F117" s="13"/>
      <c r="G117" s="15"/>
      <c r="H117" s="15"/>
      <c r="I117" s="131"/>
      <c r="J117" s="170"/>
      <c r="K117" s="179"/>
      <c r="L117" s="15"/>
      <c r="M117" s="15"/>
      <c r="N117" s="15"/>
      <c r="O117" s="15"/>
      <c r="P117" s="15"/>
      <c r="Q117" s="15"/>
      <c r="R117" s="15"/>
      <c r="S117" s="15"/>
      <c r="T117" s="15"/>
    </row>
    <row r="118" spans="1:20" ht="15" customHeight="1" x14ac:dyDescent="0.25">
      <c r="A118" s="125"/>
      <c r="B118" s="125"/>
      <c r="C118" s="175"/>
      <c r="D118" s="109" t="s">
        <v>856</v>
      </c>
      <c r="E118" s="106">
        <v>1</v>
      </c>
      <c r="F118" s="13">
        <v>131716</v>
      </c>
      <c r="G118" s="15">
        <v>8200</v>
      </c>
      <c r="H118" s="15">
        <v>5993</v>
      </c>
      <c r="I118" s="131">
        <f t="shared" si="7"/>
        <v>3000</v>
      </c>
      <c r="J118" s="170">
        <f t="shared" si="6"/>
        <v>50.058401468379778</v>
      </c>
      <c r="K118" s="179"/>
      <c r="L118" s="15"/>
      <c r="M118" s="15"/>
      <c r="N118" s="15"/>
      <c r="O118" s="15">
        <v>3000</v>
      </c>
      <c r="P118" s="15"/>
      <c r="Q118" s="15"/>
      <c r="R118" s="15"/>
      <c r="S118" s="15"/>
      <c r="T118" s="15"/>
    </row>
    <row r="119" spans="1:20" ht="15" customHeight="1" x14ac:dyDescent="0.25">
      <c r="A119" s="125"/>
      <c r="B119" s="125"/>
      <c r="C119" s="175"/>
      <c r="D119" s="112" t="s">
        <v>340</v>
      </c>
      <c r="E119" s="180"/>
      <c r="F119" s="190"/>
      <c r="G119" s="15"/>
      <c r="H119" s="15"/>
      <c r="I119" s="131"/>
      <c r="J119" s="170"/>
      <c r="K119" s="179"/>
      <c r="L119" s="15"/>
      <c r="M119" s="15"/>
      <c r="N119" s="15"/>
      <c r="O119" s="15"/>
      <c r="P119" s="15"/>
      <c r="Q119" s="15"/>
      <c r="R119" s="15"/>
      <c r="S119" s="15"/>
      <c r="T119" s="15"/>
    </row>
    <row r="120" spans="1:20" ht="15" customHeight="1" x14ac:dyDescent="0.25">
      <c r="A120" s="125"/>
      <c r="B120" s="125"/>
      <c r="C120" s="175"/>
      <c r="D120" s="112" t="s">
        <v>360</v>
      </c>
      <c r="E120" s="106">
        <v>2</v>
      </c>
      <c r="F120" s="190">
        <v>128901</v>
      </c>
      <c r="G120" s="15">
        <v>1250</v>
      </c>
      <c r="H120" s="15">
        <v>1250</v>
      </c>
      <c r="I120" s="131">
        <f t="shared" si="7"/>
        <v>750</v>
      </c>
      <c r="J120" s="170">
        <f t="shared" si="6"/>
        <v>60</v>
      </c>
      <c r="K120" s="179"/>
      <c r="L120" s="15"/>
      <c r="M120" s="15"/>
      <c r="N120" s="15"/>
      <c r="O120" s="15">
        <v>470</v>
      </c>
      <c r="P120" s="15"/>
      <c r="Q120" s="15"/>
      <c r="R120" s="15">
        <v>280</v>
      </c>
      <c r="S120" s="15"/>
      <c r="T120" s="15"/>
    </row>
    <row r="121" spans="1:20" ht="15" customHeight="1" x14ac:dyDescent="0.25">
      <c r="A121" s="125"/>
      <c r="B121" s="125"/>
      <c r="C121" s="175"/>
      <c r="D121" s="208" t="s">
        <v>361</v>
      </c>
      <c r="E121" s="13"/>
      <c r="F121" s="125"/>
      <c r="G121" s="15"/>
      <c r="H121" s="15"/>
      <c r="I121" s="131"/>
      <c r="J121" s="170"/>
      <c r="K121" s="179"/>
      <c r="L121" s="131"/>
      <c r="M121" s="131"/>
      <c r="N121" s="131"/>
      <c r="O121" s="131"/>
      <c r="P121" s="131"/>
      <c r="Q121" s="15"/>
      <c r="R121" s="15"/>
      <c r="S121" s="15"/>
      <c r="T121" s="15"/>
    </row>
    <row r="122" spans="1:20" ht="15" customHeight="1" x14ac:dyDescent="0.25">
      <c r="A122" s="125"/>
      <c r="B122" s="125"/>
      <c r="C122" s="175"/>
      <c r="D122" s="119" t="s">
        <v>362</v>
      </c>
      <c r="E122" s="169"/>
      <c r="F122" s="167"/>
      <c r="G122" s="15"/>
      <c r="H122" s="15"/>
      <c r="I122" s="131"/>
      <c r="J122" s="170"/>
      <c r="K122" s="179"/>
      <c r="L122" s="131"/>
      <c r="M122" s="131"/>
      <c r="N122" s="131"/>
      <c r="O122" s="131"/>
      <c r="P122" s="131"/>
      <c r="Q122" s="15"/>
      <c r="R122" s="15"/>
      <c r="S122" s="15"/>
      <c r="T122" s="15"/>
    </row>
    <row r="123" spans="1:20" ht="15" customHeight="1" x14ac:dyDescent="0.25">
      <c r="A123" s="125"/>
      <c r="B123" s="125"/>
      <c r="C123" s="175"/>
      <c r="D123" s="112" t="s">
        <v>363</v>
      </c>
      <c r="E123" s="13">
        <v>2</v>
      </c>
      <c r="F123" s="125">
        <v>131803</v>
      </c>
      <c r="G123" s="15">
        <v>150000</v>
      </c>
      <c r="H123" s="15">
        <v>150000</v>
      </c>
      <c r="I123" s="131">
        <f t="shared" si="7"/>
        <v>150000</v>
      </c>
      <c r="J123" s="170">
        <f t="shared" si="6"/>
        <v>100</v>
      </c>
      <c r="K123" s="179"/>
      <c r="L123" s="15"/>
      <c r="M123" s="15"/>
      <c r="N123" s="15"/>
      <c r="O123" s="15">
        <v>150000</v>
      </c>
      <c r="P123" s="15"/>
      <c r="Q123" s="15"/>
      <c r="R123" s="15"/>
      <c r="S123" s="15"/>
      <c r="T123" s="15"/>
    </row>
    <row r="124" spans="1:20" ht="15" customHeight="1" x14ac:dyDescent="0.25">
      <c r="A124" s="125"/>
      <c r="B124" s="125"/>
      <c r="C124" s="175"/>
      <c r="D124" s="112" t="s">
        <v>364</v>
      </c>
      <c r="E124" s="13">
        <v>2</v>
      </c>
      <c r="F124" s="125">
        <v>131804</v>
      </c>
      <c r="G124" s="15">
        <v>65000</v>
      </c>
      <c r="H124" s="15">
        <v>105000</v>
      </c>
      <c r="I124" s="131">
        <f t="shared" si="7"/>
        <v>105000</v>
      </c>
      <c r="J124" s="170">
        <f t="shared" si="6"/>
        <v>100</v>
      </c>
      <c r="K124" s="179"/>
      <c r="L124" s="15"/>
      <c r="M124" s="15"/>
      <c r="N124" s="15"/>
      <c r="O124" s="15">
        <v>105000</v>
      </c>
      <c r="P124" s="15"/>
      <c r="Q124" s="15"/>
      <c r="R124" s="15"/>
      <c r="S124" s="15"/>
      <c r="T124" s="15"/>
    </row>
    <row r="125" spans="1:20" ht="15" customHeight="1" x14ac:dyDescent="0.25">
      <c r="A125" s="125"/>
      <c r="B125" s="125"/>
      <c r="C125" s="175"/>
      <c r="D125" s="112" t="s">
        <v>365</v>
      </c>
      <c r="E125" s="13">
        <v>2</v>
      </c>
      <c r="F125" s="125">
        <v>131805</v>
      </c>
      <c r="G125" s="15">
        <v>5000</v>
      </c>
      <c r="H125" s="15">
        <v>5000</v>
      </c>
      <c r="I125" s="131">
        <f t="shared" si="7"/>
        <v>5000</v>
      </c>
      <c r="J125" s="170">
        <f t="shared" si="6"/>
        <v>100</v>
      </c>
      <c r="K125" s="179"/>
      <c r="L125" s="15"/>
      <c r="M125" s="15"/>
      <c r="N125" s="15"/>
      <c r="O125" s="15">
        <v>5000</v>
      </c>
      <c r="P125" s="15"/>
      <c r="Q125" s="15"/>
      <c r="R125" s="15"/>
      <c r="S125" s="15"/>
      <c r="T125" s="15"/>
    </row>
    <row r="126" spans="1:20" ht="15" customHeight="1" x14ac:dyDescent="0.25">
      <c r="A126" s="125"/>
      <c r="B126" s="125"/>
      <c r="C126" s="175"/>
      <c r="D126" s="119" t="s">
        <v>176</v>
      </c>
      <c r="E126" s="169"/>
      <c r="F126" s="167"/>
      <c r="G126" s="15"/>
      <c r="H126" s="15"/>
      <c r="I126" s="131"/>
      <c r="J126" s="170"/>
      <c r="K126" s="179"/>
      <c r="L126" s="131"/>
      <c r="M126" s="131"/>
      <c r="N126" s="131"/>
      <c r="O126" s="131"/>
      <c r="P126" s="131"/>
      <c r="Q126" s="15"/>
      <c r="R126" s="15"/>
      <c r="S126" s="15"/>
      <c r="T126" s="15"/>
    </row>
    <row r="127" spans="1:20" ht="15" customHeight="1" x14ac:dyDescent="0.25">
      <c r="A127" s="125"/>
      <c r="B127" s="125"/>
      <c r="C127" s="175"/>
      <c r="D127" s="112" t="s">
        <v>366</v>
      </c>
      <c r="E127" s="169">
        <v>1</v>
      </c>
      <c r="F127" s="125">
        <v>131808</v>
      </c>
      <c r="G127" s="15">
        <v>875</v>
      </c>
      <c r="H127" s="15">
        <v>635</v>
      </c>
      <c r="I127" s="131">
        <f t="shared" si="7"/>
        <v>283</v>
      </c>
      <c r="J127" s="170">
        <f t="shared" si="6"/>
        <v>44.566929133858267</v>
      </c>
      <c r="K127" s="179">
        <v>140</v>
      </c>
      <c r="L127" s="15">
        <v>6</v>
      </c>
      <c r="M127" s="15">
        <v>137</v>
      </c>
      <c r="N127" s="15"/>
      <c r="O127" s="15"/>
      <c r="P127" s="15"/>
      <c r="Q127" s="15"/>
      <c r="R127" s="15"/>
      <c r="S127" s="15"/>
      <c r="T127" s="15"/>
    </row>
    <row r="128" spans="1:20" ht="15" customHeight="1" x14ac:dyDescent="0.25">
      <c r="A128" s="125"/>
      <c r="B128" s="125"/>
      <c r="C128" s="175"/>
      <c r="D128" s="112" t="s">
        <v>367</v>
      </c>
      <c r="E128" s="13">
        <v>1</v>
      </c>
      <c r="F128" s="125">
        <v>131807</v>
      </c>
      <c r="G128" s="15">
        <v>725</v>
      </c>
      <c r="H128" s="15"/>
      <c r="I128" s="131">
        <f t="shared" si="7"/>
        <v>0</v>
      </c>
      <c r="J128" s="170"/>
      <c r="K128" s="179"/>
      <c r="L128" s="15"/>
      <c r="M128" s="15"/>
      <c r="N128" s="15"/>
      <c r="O128" s="15"/>
      <c r="P128" s="15"/>
      <c r="Q128" s="15"/>
      <c r="R128" s="15"/>
      <c r="S128" s="15"/>
      <c r="T128" s="15"/>
    </row>
    <row r="129" spans="1:20" ht="15" customHeight="1" x14ac:dyDescent="0.25">
      <c r="A129" s="125"/>
      <c r="B129" s="125"/>
      <c r="C129" s="175"/>
      <c r="D129" s="112" t="s">
        <v>368</v>
      </c>
      <c r="E129" s="169">
        <v>1</v>
      </c>
      <c r="F129" s="125">
        <v>131809</v>
      </c>
      <c r="G129" s="15">
        <v>400</v>
      </c>
      <c r="H129" s="15">
        <v>400</v>
      </c>
      <c r="I129" s="131">
        <f t="shared" si="7"/>
        <v>400</v>
      </c>
      <c r="J129" s="170">
        <f t="shared" si="6"/>
        <v>100</v>
      </c>
      <c r="K129" s="179"/>
      <c r="L129" s="15"/>
      <c r="M129" s="15"/>
      <c r="N129" s="15"/>
      <c r="O129" s="15">
        <v>400</v>
      </c>
      <c r="P129" s="15"/>
      <c r="Q129" s="15"/>
      <c r="R129" s="15"/>
      <c r="S129" s="15"/>
      <c r="T129" s="15"/>
    </row>
    <row r="130" spans="1:20" ht="15" customHeight="1" x14ac:dyDescent="0.25">
      <c r="A130" s="125"/>
      <c r="B130" s="125"/>
      <c r="C130" s="175"/>
      <c r="D130" s="119" t="s">
        <v>369</v>
      </c>
      <c r="E130" s="169"/>
      <c r="F130" s="167"/>
      <c r="G130" s="15"/>
      <c r="H130" s="15"/>
      <c r="I130" s="131"/>
      <c r="J130" s="170"/>
      <c r="K130" s="179"/>
      <c r="L130" s="131"/>
      <c r="M130" s="131"/>
      <c r="N130" s="131"/>
      <c r="O130" s="131"/>
      <c r="P130" s="131"/>
      <c r="Q130" s="15"/>
      <c r="R130" s="15"/>
      <c r="S130" s="15"/>
      <c r="T130" s="15"/>
    </row>
    <row r="131" spans="1:20" ht="15" customHeight="1" x14ac:dyDescent="0.25">
      <c r="A131" s="125"/>
      <c r="B131" s="125"/>
      <c r="C131" s="175"/>
      <c r="D131" s="112" t="s">
        <v>370</v>
      </c>
      <c r="E131" s="13">
        <v>1</v>
      </c>
      <c r="F131" s="125">
        <v>131811</v>
      </c>
      <c r="G131" s="15">
        <v>6000</v>
      </c>
      <c r="H131" s="15">
        <v>5000</v>
      </c>
      <c r="I131" s="131">
        <f t="shared" si="7"/>
        <v>5000</v>
      </c>
      <c r="J131" s="170">
        <f t="shared" ref="J131:J220" si="8">I131/H131*100</f>
        <v>100</v>
      </c>
      <c r="K131" s="179"/>
      <c r="L131" s="15"/>
      <c r="M131" s="15"/>
      <c r="N131" s="15"/>
      <c r="O131" s="15">
        <v>5000</v>
      </c>
      <c r="P131" s="15"/>
      <c r="Q131" s="15"/>
      <c r="R131" s="15"/>
      <c r="S131" s="15"/>
      <c r="T131" s="15"/>
    </row>
    <row r="132" spans="1:20" ht="15" customHeight="1" x14ac:dyDescent="0.25">
      <c r="A132" s="125"/>
      <c r="B132" s="125"/>
      <c r="C132" s="175"/>
      <c r="D132" s="112" t="s">
        <v>371</v>
      </c>
      <c r="E132" s="13">
        <v>1</v>
      </c>
      <c r="F132" s="125">
        <v>131812</v>
      </c>
      <c r="G132" s="15">
        <v>3500</v>
      </c>
      <c r="H132" s="15">
        <v>3500</v>
      </c>
      <c r="I132" s="131">
        <f t="shared" si="7"/>
        <v>3500</v>
      </c>
      <c r="J132" s="170">
        <f t="shared" si="8"/>
        <v>100</v>
      </c>
      <c r="K132" s="179"/>
      <c r="L132" s="15"/>
      <c r="M132" s="15"/>
      <c r="N132" s="15"/>
      <c r="O132" s="15">
        <v>3500</v>
      </c>
      <c r="P132" s="15"/>
      <c r="Q132" s="15"/>
      <c r="R132" s="15"/>
      <c r="S132" s="15"/>
      <c r="T132" s="15"/>
    </row>
    <row r="133" spans="1:20" ht="15" customHeight="1" x14ac:dyDescent="0.25">
      <c r="A133" s="125"/>
      <c r="B133" s="125"/>
      <c r="C133" s="175"/>
      <c r="D133" s="112" t="s">
        <v>372</v>
      </c>
      <c r="E133" s="13">
        <v>1</v>
      </c>
      <c r="F133" s="125">
        <v>131813</v>
      </c>
      <c r="G133" s="15">
        <v>900</v>
      </c>
      <c r="H133" s="15">
        <v>900</v>
      </c>
      <c r="I133" s="131">
        <f t="shared" si="7"/>
        <v>900</v>
      </c>
      <c r="J133" s="170">
        <f t="shared" si="8"/>
        <v>100</v>
      </c>
      <c r="K133" s="179"/>
      <c r="L133" s="15"/>
      <c r="M133" s="15"/>
      <c r="N133" s="15"/>
      <c r="O133" s="15">
        <v>900</v>
      </c>
      <c r="P133" s="15"/>
      <c r="Q133" s="15"/>
      <c r="R133" s="15"/>
      <c r="S133" s="15"/>
      <c r="T133" s="15"/>
    </row>
    <row r="134" spans="1:20" ht="15" customHeight="1" x14ac:dyDescent="0.25">
      <c r="A134" s="125"/>
      <c r="B134" s="125"/>
      <c r="C134" s="175"/>
      <c r="D134" s="112" t="s">
        <v>373</v>
      </c>
      <c r="E134" s="13">
        <v>1</v>
      </c>
      <c r="F134" s="125">
        <v>131816</v>
      </c>
      <c r="G134" s="15">
        <v>700</v>
      </c>
      <c r="H134" s="15">
        <v>3200</v>
      </c>
      <c r="I134" s="131">
        <f t="shared" si="7"/>
        <v>3200</v>
      </c>
      <c r="J134" s="170">
        <f t="shared" si="8"/>
        <v>100</v>
      </c>
      <c r="K134" s="179"/>
      <c r="L134" s="15"/>
      <c r="M134" s="15"/>
      <c r="N134" s="15"/>
      <c r="O134" s="15">
        <v>3200</v>
      </c>
      <c r="P134" s="15"/>
      <c r="Q134" s="15"/>
      <c r="R134" s="15"/>
      <c r="S134" s="15"/>
      <c r="T134" s="15"/>
    </row>
    <row r="135" spans="1:20" ht="15" customHeight="1" x14ac:dyDescent="0.25">
      <c r="A135" s="125"/>
      <c r="B135" s="125"/>
      <c r="C135" s="175"/>
      <c r="D135" s="112" t="s">
        <v>374</v>
      </c>
      <c r="E135" s="13">
        <v>1</v>
      </c>
      <c r="F135" s="125">
        <v>131817</v>
      </c>
      <c r="G135" s="15">
        <v>495</v>
      </c>
      <c r="H135" s="15">
        <v>495</v>
      </c>
      <c r="I135" s="131">
        <f t="shared" si="7"/>
        <v>495</v>
      </c>
      <c r="J135" s="170">
        <f t="shared" si="8"/>
        <v>100</v>
      </c>
      <c r="K135" s="179"/>
      <c r="L135" s="15"/>
      <c r="M135" s="15"/>
      <c r="N135" s="15"/>
      <c r="O135" s="15">
        <v>495</v>
      </c>
      <c r="P135" s="15"/>
      <c r="Q135" s="15"/>
      <c r="R135" s="15"/>
      <c r="S135" s="15"/>
      <c r="T135" s="15"/>
    </row>
    <row r="136" spans="1:20" ht="15" customHeight="1" x14ac:dyDescent="0.25">
      <c r="A136" s="125"/>
      <c r="B136" s="125"/>
      <c r="C136" s="175"/>
      <c r="D136" s="112" t="s">
        <v>375</v>
      </c>
      <c r="E136" s="13">
        <v>1</v>
      </c>
      <c r="F136" s="125">
        <v>131818</v>
      </c>
      <c r="G136" s="15">
        <v>200</v>
      </c>
      <c r="H136" s="15">
        <v>200</v>
      </c>
      <c r="I136" s="131">
        <f t="shared" si="7"/>
        <v>200</v>
      </c>
      <c r="J136" s="170">
        <f t="shared" si="8"/>
        <v>100</v>
      </c>
      <c r="K136" s="179"/>
      <c r="L136" s="15"/>
      <c r="M136" s="15"/>
      <c r="N136" s="15"/>
      <c r="O136" s="15">
        <v>200</v>
      </c>
      <c r="P136" s="15"/>
      <c r="Q136" s="15"/>
      <c r="R136" s="15"/>
      <c r="S136" s="15"/>
      <c r="T136" s="15"/>
    </row>
    <row r="137" spans="1:20" ht="15" customHeight="1" x14ac:dyDescent="0.25">
      <c r="A137" s="125"/>
      <c r="B137" s="125"/>
      <c r="C137" s="175"/>
      <c r="D137" s="112" t="s">
        <v>376</v>
      </c>
      <c r="E137" s="13">
        <v>1</v>
      </c>
      <c r="F137" s="125">
        <v>131819</v>
      </c>
      <c r="G137" s="15">
        <v>200</v>
      </c>
      <c r="H137" s="15">
        <v>200</v>
      </c>
      <c r="I137" s="131">
        <f t="shared" si="7"/>
        <v>200</v>
      </c>
      <c r="J137" s="170">
        <f t="shared" si="8"/>
        <v>100</v>
      </c>
      <c r="K137" s="179"/>
      <c r="L137" s="15"/>
      <c r="M137" s="15"/>
      <c r="N137" s="15"/>
      <c r="O137" s="15">
        <v>200</v>
      </c>
      <c r="P137" s="15"/>
      <c r="Q137" s="15"/>
      <c r="R137" s="15"/>
      <c r="S137" s="15"/>
      <c r="T137" s="15"/>
    </row>
    <row r="138" spans="1:20" ht="15" customHeight="1" x14ac:dyDescent="0.25">
      <c r="A138" s="125"/>
      <c r="B138" s="125"/>
      <c r="C138" s="175"/>
      <c r="D138" s="112" t="s">
        <v>377</v>
      </c>
      <c r="E138" s="13">
        <v>1</v>
      </c>
      <c r="F138" s="125">
        <v>131832</v>
      </c>
      <c r="G138" s="15">
        <v>113</v>
      </c>
      <c r="H138" s="15">
        <v>113</v>
      </c>
      <c r="I138" s="131">
        <f t="shared" si="7"/>
        <v>113</v>
      </c>
      <c r="J138" s="170">
        <f t="shared" si="8"/>
        <v>100</v>
      </c>
      <c r="K138" s="179"/>
      <c r="L138" s="15"/>
      <c r="M138" s="15"/>
      <c r="N138" s="15"/>
      <c r="O138" s="15">
        <v>113</v>
      </c>
      <c r="P138" s="15"/>
      <c r="Q138" s="15"/>
      <c r="R138" s="15"/>
      <c r="S138" s="15"/>
      <c r="T138" s="15"/>
    </row>
    <row r="139" spans="1:20" ht="15" customHeight="1" x14ac:dyDescent="0.25">
      <c r="A139" s="125"/>
      <c r="B139" s="125"/>
      <c r="C139" s="175"/>
      <c r="D139" s="112" t="s">
        <v>378</v>
      </c>
      <c r="E139" s="13">
        <v>1</v>
      </c>
      <c r="F139" s="125">
        <v>131820</v>
      </c>
      <c r="G139" s="15">
        <v>2500</v>
      </c>
      <c r="H139" s="15">
        <v>6762</v>
      </c>
      <c r="I139" s="131">
        <f t="shared" si="7"/>
        <v>5969</v>
      </c>
      <c r="J139" s="170">
        <f t="shared" si="8"/>
        <v>88.272700384501618</v>
      </c>
      <c r="K139" s="179">
        <v>13</v>
      </c>
      <c r="L139" s="15">
        <v>2</v>
      </c>
      <c r="M139" s="15">
        <v>572</v>
      </c>
      <c r="N139" s="15"/>
      <c r="O139" s="15">
        <v>4887</v>
      </c>
      <c r="P139" s="15">
        <v>120</v>
      </c>
      <c r="Q139" s="15"/>
      <c r="R139" s="15">
        <v>375</v>
      </c>
      <c r="S139" s="15"/>
      <c r="T139" s="15"/>
    </row>
    <row r="140" spans="1:20" ht="15" customHeight="1" x14ac:dyDescent="0.25">
      <c r="A140" s="125"/>
      <c r="B140" s="125"/>
      <c r="C140" s="175"/>
      <c r="D140" s="112" t="s">
        <v>379</v>
      </c>
      <c r="E140" s="13"/>
      <c r="F140" s="125"/>
      <c r="G140" s="15"/>
      <c r="H140" s="15"/>
      <c r="I140" s="131"/>
      <c r="J140" s="170"/>
      <c r="K140" s="179"/>
      <c r="L140" s="131"/>
      <c r="M140" s="131"/>
      <c r="N140" s="131"/>
      <c r="O140" s="15"/>
      <c r="P140" s="131"/>
      <c r="Q140" s="15"/>
      <c r="R140" s="15"/>
      <c r="S140" s="15"/>
      <c r="T140" s="15"/>
    </row>
    <row r="141" spans="1:20" ht="15" customHeight="1" x14ac:dyDescent="0.25">
      <c r="A141" s="125"/>
      <c r="B141" s="125"/>
      <c r="C141" s="175"/>
      <c r="D141" s="112" t="s">
        <v>380</v>
      </c>
      <c r="E141" s="169">
        <v>2</v>
      </c>
      <c r="F141" s="125">
        <v>131821</v>
      </c>
      <c r="G141" s="15">
        <v>3500</v>
      </c>
      <c r="H141" s="15">
        <v>3500</v>
      </c>
      <c r="I141" s="131">
        <f t="shared" si="7"/>
        <v>3500</v>
      </c>
      <c r="J141" s="170">
        <f t="shared" si="8"/>
        <v>100</v>
      </c>
      <c r="K141" s="179"/>
      <c r="L141" s="15"/>
      <c r="M141" s="15"/>
      <c r="N141" s="15"/>
      <c r="O141" s="15">
        <v>3500</v>
      </c>
      <c r="P141" s="15"/>
      <c r="Q141" s="15"/>
      <c r="R141" s="15"/>
      <c r="S141" s="15"/>
      <c r="T141" s="15"/>
    </row>
    <row r="142" spans="1:20" ht="15" customHeight="1" x14ac:dyDescent="0.25">
      <c r="A142" s="125"/>
      <c r="B142" s="125"/>
      <c r="C142" s="175"/>
      <c r="D142" s="112" t="s">
        <v>381</v>
      </c>
      <c r="E142" s="169">
        <v>2</v>
      </c>
      <c r="F142" s="125">
        <v>131822</v>
      </c>
      <c r="G142" s="15">
        <v>225</v>
      </c>
      <c r="H142" s="15">
        <v>225</v>
      </c>
      <c r="I142" s="131">
        <f t="shared" si="7"/>
        <v>225</v>
      </c>
      <c r="J142" s="170">
        <f t="shared" si="8"/>
        <v>100</v>
      </c>
      <c r="K142" s="179"/>
      <c r="L142" s="15"/>
      <c r="M142" s="15"/>
      <c r="N142" s="15"/>
      <c r="O142" s="15">
        <v>225</v>
      </c>
      <c r="P142" s="15"/>
      <c r="Q142" s="15"/>
      <c r="R142" s="15"/>
      <c r="S142" s="15"/>
      <c r="T142" s="15"/>
    </row>
    <row r="143" spans="1:20" ht="15" customHeight="1" x14ac:dyDescent="0.25">
      <c r="A143" s="125"/>
      <c r="B143" s="125"/>
      <c r="C143" s="175"/>
      <c r="D143" s="213" t="s">
        <v>382</v>
      </c>
      <c r="E143" s="214">
        <v>2</v>
      </c>
      <c r="F143" s="125">
        <v>131823</v>
      </c>
      <c r="G143" s="15">
        <v>15000</v>
      </c>
      <c r="H143" s="15">
        <v>16250</v>
      </c>
      <c r="I143" s="131">
        <f t="shared" si="7"/>
        <v>16250</v>
      </c>
      <c r="J143" s="170">
        <f t="shared" si="8"/>
        <v>100</v>
      </c>
      <c r="K143" s="179"/>
      <c r="L143" s="15"/>
      <c r="M143" s="15"/>
      <c r="N143" s="15"/>
      <c r="O143" s="15">
        <v>16250</v>
      </c>
      <c r="P143" s="15"/>
      <c r="Q143" s="15"/>
      <c r="R143" s="15"/>
      <c r="S143" s="15"/>
      <c r="T143" s="15"/>
    </row>
    <row r="144" spans="1:20" ht="15" customHeight="1" x14ac:dyDescent="0.25">
      <c r="A144" s="125"/>
      <c r="B144" s="125"/>
      <c r="C144" s="175"/>
      <c r="D144" s="213" t="s">
        <v>1038</v>
      </c>
      <c r="E144" s="214">
        <v>2</v>
      </c>
      <c r="F144" s="13">
        <v>131846</v>
      </c>
      <c r="G144" s="15">
        <v>2500</v>
      </c>
      <c r="H144" s="15"/>
      <c r="I144" s="131"/>
      <c r="J144" s="170"/>
      <c r="K144" s="179"/>
      <c r="L144" s="15"/>
      <c r="M144" s="15"/>
      <c r="N144" s="15"/>
      <c r="O144" s="15"/>
      <c r="P144" s="15"/>
      <c r="Q144" s="15"/>
      <c r="R144" s="15"/>
      <c r="S144" s="15"/>
      <c r="T144" s="15"/>
    </row>
    <row r="145" spans="1:20" ht="15" customHeight="1" x14ac:dyDescent="0.25">
      <c r="A145" s="125"/>
      <c r="B145" s="125"/>
      <c r="C145" s="175"/>
      <c r="D145" s="213" t="s">
        <v>383</v>
      </c>
      <c r="E145" s="215">
        <v>2</v>
      </c>
      <c r="F145" s="125">
        <v>131824</v>
      </c>
      <c r="G145" s="15">
        <v>1125</v>
      </c>
      <c r="H145" s="15">
        <v>1125</v>
      </c>
      <c r="I145" s="131">
        <f t="shared" si="7"/>
        <v>1125</v>
      </c>
      <c r="J145" s="170">
        <f t="shared" si="8"/>
        <v>100</v>
      </c>
      <c r="K145" s="179"/>
      <c r="L145" s="15"/>
      <c r="M145" s="15"/>
      <c r="N145" s="15"/>
      <c r="O145" s="15">
        <v>1125</v>
      </c>
      <c r="P145" s="15"/>
      <c r="Q145" s="15"/>
      <c r="R145" s="15"/>
      <c r="S145" s="15"/>
      <c r="T145" s="15"/>
    </row>
    <row r="146" spans="1:20" ht="15" customHeight="1" x14ac:dyDescent="0.25">
      <c r="A146" s="125"/>
      <c r="B146" s="125"/>
      <c r="C146" s="175"/>
      <c r="D146" s="213" t="s">
        <v>384</v>
      </c>
      <c r="E146" s="215">
        <v>2</v>
      </c>
      <c r="F146" s="216">
        <v>131833</v>
      </c>
      <c r="G146" s="217">
        <v>1350</v>
      </c>
      <c r="H146" s="217">
        <v>2850</v>
      </c>
      <c r="I146" s="131">
        <f t="shared" si="7"/>
        <v>2850</v>
      </c>
      <c r="J146" s="170">
        <f t="shared" si="8"/>
        <v>100</v>
      </c>
      <c r="K146" s="179"/>
      <c r="L146" s="15"/>
      <c r="M146" s="15"/>
      <c r="N146" s="15"/>
      <c r="O146" s="15">
        <v>2850</v>
      </c>
      <c r="P146" s="15"/>
      <c r="Q146" s="15"/>
      <c r="R146" s="15"/>
      <c r="S146" s="15"/>
      <c r="T146" s="15"/>
    </row>
    <row r="147" spans="1:20" ht="15" customHeight="1" x14ac:dyDescent="0.25">
      <c r="A147" s="125"/>
      <c r="B147" s="125"/>
      <c r="C147" s="175"/>
      <c r="D147" s="213" t="s">
        <v>385</v>
      </c>
      <c r="E147" s="215">
        <v>2</v>
      </c>
      <c r="F147" s="216">
        <v>131834</v>
      </c>
      <c r="G147" s="217">
        <v>1800</v>
      </c>
      <c r="H147" s="217">
        <v>1800</v>
      </c>
      <c r="I147" s="131">
        <f t="shared" si="7"/>
        <v>1800</v>
      </c>
      <c r="J147" s="170">
        <f t="shared" si="8"/>
        <v>100</v>
      </c>
      <c r="K147" s="179"/>
      <c r="L147" s="15"/>
      <c r="M147" s="15"/>
      <c r="N147" s="15"/>
      <c r="O147" s="15">
        <v>1800</v>
      </c>
      <c r="P147" s="15"/>
      <c r="Q147" s="15"/>
      <c r="R147" s="15"/>
      <c r="S147" s="15"/>
      <c r="T147" s="15"/>
    </row>
    <row r="148" spans="1:20" ht="15" customHeight="1" x14ac:dyDescent="0.25">
      <c r="A148" s="125"/>
      <c r="B148" s="125"/>
      <c r="C148" s="175"/>
      <c r="D148" s="213" t="s">
        <v>386</v>
      </c>
      <c r="E148" s="215">
        <v>2</v>
      </c>
      <c r="F148" s="216">
        <v>131836</v>
      </c>
      <c r="G148" s="217">
        <v>4500</v>
      </c>
      <c r="H148" s="217">
        <v>4500</v>
      </c>
      <c r="I148" s="131">
        <f t="shared" si="7"/>
        <v>4500</v>
      </c>
      <c r="J148" s="170">
        <f t="shared" si="8"/>
        <v>100</v>
      </c>
      <c r="K148" s="179"/>
      <c r="L148" s="15"/>
      <c r="M148" s="15"/>
      <c r="N148" s="15"/>
      <c r="O148" s="15">
        <v>4500</v>
      </c>
      <c r="P148" s="15"/>
      <c r="Q148" s="15"/>
      <c r="R148" s="15"/>
      <c r="S148" s="15"/>
      <c r="T148" s="15"/>
    </row>
    <row r="149" spans="1:20" ht="15" customHeight="1" x14ac:dyDescent="0.25">
      <c r="A149" s="125"/>
      <c r="B149" s="125"/>
      <c r="C149" s="175"/>
      <c r="D149" s="213" t="s">
        <v>387</v>
      </c>
      <c r="E149" s="215">
        <v>2</v>
      </c>
      <c r="F149" s="216">
        <v>131837</v>
      </c>
      <c r="G149" s="217">
        <v>4000</v>
      </c>
      <c r="H149" s="217">
        <v>4000</v>
      </c>
      <c r="I149" s="131">
        <f t="shared" si="7"/>
        <v>4000</v>
      </c>
      <c r="J149" s="170">
        <f t="shared" si="8"/>
        <v>100</v>
      </c>
      <c r="K149" s="179"/>
      <c r="L149" s="15"/>
      <c r="M149" s="15"/>
      <c r="N149" s="15"/>
      <c r="O149" s="15">
        <v>4000</v>
      </c>
      <c r="P149" s="15"/>
      <c r="Q149" s="15"/>
      <c r="R149" s="15"/>
      <c r="S149" s="15"/>
      <c r="T149" s="15"/>
    </row>
    <row r="150" spans="1:20" ht="15" customHeight="1" x14ac:dyDescent="0.25">
      <c r="A150" s="125"/>
      <c r="B150" s="125"/>
      <c r="C150" s="175"/>
      <c r="D150" s="213" t="s">
        <v>388</v>
      </c>
      <c r="E150" s="215">
        <v>2</v>
      </c>
      <c r="F150" s="216">
        <v>131838</v>
      </c>
      <c r="G150" s="217">
        <v>19700</v>
      </c>
      <c r="H150" s="217">
        <v>30000</v>
      </c>
      <c r="I150" s="131">
        <f t="shared" si="7"/>
        <v>30000</v>
      </c>
      <c r="J150" s="170">
        <f t="shared" si="8"/>
        <v>100</v>
      </c>
      <c r="K150" s="179"/>
      <c r="L150" s="15"/>
      <c r="M150" s="15"/>
      <c r="N150" s="15"/>
      <c r="O150" s="15">
        <v>30000</v>
      </c>
      <c r="P150" s="15"/>
      <c r="Q150" s="15"/>
      <c r="R150" s="15"/>
      <c r="S150" s="15"/>
      <c r="T150" s="15"/>
    </row>
    <row r="151" spans="1:20" ht="15" customHeight="1" x14ac:dyDescent="0.25">
      <c r="A151" s="125"/>
      <c r="B151" s="125"/>
      <c r="C151" s="175"/>
      <c r="D151" s="213" t="s">
        <v>389</v>
      </c>
      <c r="E151" s="215">
        <v>2</v>
      </c>
      <c r="F151" s="216">
        <v>131840</v>
      </c>
      <c r="G151" s="217">
        <v>675</v>
      </c>
      <c r="H151" s="217">
        <v>675</v>
      </c>
      <c r="I151" s="131">
        <f t="shared" si="7"/>
        <v>675</v>
      </c>
      <c r="J151" s="170">
        <f t="shared" si="8"/>
        <v>100</v>
      </c>
      <c r="K151" s="179"/>
      <c r="L151" s="15"/>
      <c r="M151" s="15"/>
      <c r="N151" s="15"/>
      <c r="O151" s="15">
        <v>675</v>
      </c>
      <c r="P151" s="15"/>
      <c r="Q151" s="15"/>
      <c r="R151" s="15"/>
      <c r="S151" s="15"/>
      <c r="T151" s="15"/>
    </row>
    <row r="152" spans="1:20" ht="15" customHeight="1" x14ac:dyDescent="0.25">
      <c r="A152" s="125"/>
      <c r="B152" s="125"/>
      <c r="C152" s="175"/>
      <c r="D152" s="213" t="s">
        <v>390</v>
      </c>
      <c r="E152" s="215">
        <v>2</v>
      </c>
      <c r="F152" s="216">
        <v>131841</v>
      </c>
      <c r="G152" s="217">
        <v>225</v>
      </c>
      <c r="H152" s="217"/>
      <c r="I152" s="131">
        <f t="shared" si="7"/>
        <v>0</v>
      </c>
      <c r="J152" s="170"/>
      <c r="K152" s="179"/>
      <c r="L152" s="15"/>
      <c r="M152" s="15"/>
      <c r="N152" s="15"/>
      <c r="O152" s="15"/>
      <c r="P152" s="15"/>
      <c r="Q152" s="15"/>
      <c r="R152" s="15"/>
      <c r="S152" s="15"/>
      <c r="T152" s="15"/>
    </row>
    <row r="153" spans="1:20" ht="15" customHeight="1" x14ac:dyDescent="0.25">
      <c r="A153" s="125"/>
      <c r="B153" s="125"/>
      <c r="C153" s="175"/>
      <c r="D153" s="213" t="s">
        <v>891</v>
      </c>
      <c r="E153" s="215">
        <v>2</v>
      </c>
      <c r="F153" s="221">
        <v>131842</v>
      </c>
      <c r="G153" s="217">
        <v>500</v>
      </c>
      <c r="H153" s="217"/>
      <c r="I153" s="131">
        <f t="shared" si="7"/>
        <v>0</v>
      </c>
      <c r="J153" s="170"/>
      <c r="K153" s="179"/>
      <c r="L153" s="15"/>
      <c r="M153" s="15"/>
      <c r="N153" s="15"/>
      <c r="O153" s="15"/>
      <c r="P153" s="15"/>
      <c r="Q153" s="15"/>
      <c r="R153" s="15"/>
      <c r="S153" s="15"/>
      <c r="T153" s="15"/>
    </row>
    <row r="154" spans="1:20" ht="15" customHeight="1" x14ac:dyDescent="0.25">
      <c r="A154" s="125"/>
      <c r="B154" s="125"/>
      <c r="C154" s="175"/>
      <c r="D154" s="213" t="s">
        <v>391</v>
      </c>
      <c r="E154" s="215">
        <v>2</v>
      </c>
      <c r="F154" s="216">
        <v>131843</v>
      </c>
      <c r="G154" s="217">
        <v>1125</v>
      </c>
      <c r="H154" s="217">
        <v>1125</v>
      </c>
      <c r="I154" s="131">
        <f t="shared" si="7"/>
        <v>1125</v>
      </c>
      <c r="J154" s="170">
        <f t="shared" si="8"/>
        <v>100</v>
      </c>
      <c r="K154" s="179"/>
      <c r="L154" s="15"/>
      <c r="M154" s="15"/>
      <c r="N154" s="15"/>
      <c r="O154" s="15">
        <v>1125</v>
      </c>
      <c r="P154" s="15"/>
      <c r="Q154" s="15"/>
      <c r="R154" s="15"/>
      <c r="S154" s="15"/>
      <c r="T154" s="15"/>
    </row>
    <row r="155" spans="1:20" ht="15" customHeight="1" x14ac:dyDescent="0.25">
      <c r="A155" s="125"/>
      <c r="B155" s="125"/>
      <c r="C155" s="125"/>
      <c r="D155" s="13" t="s">
        <v>392</v>
      </c>
      <c r="E155" s="215">
        <v>2</v>
      </c>
      <c r="F155" s="216">
        <v>131847</v>
      </c>
      <c r="G155" s="217">
        <v>1375</v>
      </c>
      <c r="H155" s="217">
        <v>1375</v>
      </c>
      <c r="I155" s="131">
        <f t="shared" si="7"/>
        <v>1375</v>
      </c>
      <c r="J155" s="170">
        <f t="shared" si="8"/>
        <v>100</v>
      </c>
      <c r="K155" s="179"/>
      <c r="L155" s="15"/>
      <c r="M155" s="15"/>
      <c r="N155" s="15"/>
      <c r="O155" s="15">
        <v>1375</v>
      </c>
      <c r="P155" s="15"/>
      <c r="Q155" s="15"/>
      <c r="R155" s="15"/>
      <c r="S155" s="15"/>
      <c r="T155" s="15"/>
    </row>
    <row r="156" spans="1:20" ht="15" customHeight="1" x14ac:dyDescent="0.25">
      <c r="A156" s="125"/>
      <c r="B156" s="125"/>
      <c r="C156" s="125"/>
      <c r="D156" s="218" t="s">
        <v>393</v>
      </c>
      <c r="E156" s="215">
        <v>2</v>
      </c>
      <c r="F156" s="216">
        <v>131848</v>
      </c>
      <c r="G156" s="217">
        <v>225</v>
      </c>
      <c r="H156" s="217">
        <v>225</v>
      </c>
      <c r="I156" s="131">
        <f t="shared" si="7"/>
        <v>225</v>
      </c>
      <c r="J156" s="170">
        <f t="shared" si="8"/>
        <v>100</v>
      </c>
      <c r="K156" s="179"/>
      <c r="L156" s="15"/>
      <c r="M156" s="15"/>
      <c r="N156" s="15"/>
      <c r="O156" s="15">
        <v>225</v>
      </c>
      <c r="P156" s="15"/>
      <c r="Q156" s="15"/>
      <c r="R156" s="15"/>
      <c r="S156" s="15"/>
      <c r="T156" s="15"/>
    </row>
    <row r="157" spans="1:20" ht="15" customHeight="1" x14ac:dyDescent="0.25">
      <c r="A157" s="125"/>
      <c r="B157" s="125"/>
      <c r="C157" s="125"/>
      <c r="D157" s="218" t="s">
        <v>394</v>
      </c>
      <c r="E157" s="215">
        <v>2</v>
      </c>
      <c r="F157" s="216">
        <v>131850</v>
      </c>
      <c r="G157" s="217">
        <v>450</v>
      </c>
      <c r="H157" s="217"/>
      <c r="I157" s="131">
        <f t="shared" si="7"/>
        <v>0</v>
      </c>
      <c r="J157" s="170"/>
      <c r="K157" s="179"/>
      <c r="L157" s="15"/>
      <c r="M157" s="15"/>
      <c r="N157" s="15"/>
      <c r="O157" s="15"/>
      <c r="P157" s="15"/>
      <c r="Q157" s="15"/>
      <c r="R157" s="15"/>
      <c r="S157" s="15"/>
      <c r="T157" s="15"/>
    </row>
    <row r="158" spans="1:20" ht="15" customHeight="1" x14ac:dyDescent="0.25">
      <c r="A158" s="125"/>
      <c r="B158" s="125"/>
      <c r="C158" s="125"/>
      <c r="D158" s="218" t="s">
        <v>395</v>
      </c>
      <c r="E158" s="215">
        <v>2</v>
      </c>
      <c r="F158" s="216">
        <v>131851</v>
      </c>
      <c r="G158" s="217">
        <v>360</v>
      </c>
      <c r="H158" s="217">
        <v>360</v>
      </c>
      <c r="I158" s="131">
        <f t="shared" si="7"/>
        <v>360</v>
      </c>
      <c r="J158" s="170">
        <f t="shared" si="8"/>
        <v>100</v>
      </c>
      <c r="K158" s="179"/>
      <c r="L158" s="15"/>
      <c r="M158" s="15"/>
      <c r="N158" s="15"/>
      <c r="O158" s="15">
        <v>360</v>
      </c>
      <c r="P158" s="15"/>
      <c r="Q158" s="15"/>
      <c r="R158" s="15"/>
      <c r="S158" s="15"/>
      <c r="T158" s="15"/>
    </row>
    <row r="159" spans="1:20" ht="15" customHeight="1" x14ac:dyDescent="0.25">
      <c r="A159" s="125"/>
      <c r="B159" s="125"/>
      <c r="C159" s="125"/>
      <c r="D159" s="207" t="s">
        <v>396</v>
      </c>
      <c r="E159" s="215">
        <v>2</v>
      </c>
      <c r="F159" s="216">
        <v>131852</v>
      </c>
      <c r="G159" s="217">
        <v>2000</v>
      </c>
      <c r="H159" s="217">
        <v>2500</v>
      </c>
      <c r="I159" s="131">
        <f t="shared" si="7"/>
        <v>2500</v>
      </c>
      <c r="J159" s="170">
        <f t="shared" si="8"/>
        <v>100</v>
      </c>
      <c r="K159" s="179"/>
      <c r="L159" s="15"/>
      <c r="M159" s="15"/>
      <c r="N159" s="15"/>
      <c r="O159" s="15">
        <v>2500</v>
      </c>
      <c r="P159" s="15"/>
      <c r="Q159" s="15"/>
      <c r="R159" s="15"/>
      <c r="S159" s="15"/>
      <c r="T159" s="15"/>
    </row>
    <row r="160" spans="1:20" ht="29.4" customHeight="1" x14ac:dyDescent="0.25">
      <c r="A160" s="125"/>
      <c r="B160" s="125"/>
      <c r="C160" s="125"/>
      <c r="D160" s="219" t="s">
        <v>397</v>
      </c>
      <c r="E160" s="220">
        <v>2</v>
      </c>
      <c r="F160" s="12">
        <v>131853</v>
      </c>
      <c r="G160" s="117">
        <v>3500</v>
      </c>
      <c r="H160" s="117">
        <v>3500</v>
      </c>
      <c r="I160" s="131">
        <f t="shared" si="7"/>
        <v>3500</v>
      </c>
      <c r="J160" s="170">
        <f t="shared" si="8"/>
        <v>100</v>
      </c>
      <c r="K160" s="179"/>
      <c r="L160" s="15"/>
      <c r="M160" s="15"/>
      <c r="N160" s="15"/>
      <c r="O160" s="15">
        <v>3500</v>
      </c>
      <c r="P160" s="15"/>
      <c r="Q160" s="15"/>
      <c r="R160" s="15"/>
      <c r="S160" s="15"/>
      <c r="T160" s="15"/>
    </row>
    <row r="161" spans="1:20" ht="12" customHeight="1" x14ac:dyDescent="0.25">
      <c r="A161" s="125"/>
      <c r="B161" s="125"/>
      <c r="C161" s="125"/>
      <c r="D161" s="340" t="s">
        <v>892</v>
      </c>
      <c r="E161" s="220">
        <v>2</v>
      </c>
      <c r="F161" s="12">
        <v>131862</v>
      </c>
      <c r="G161" s="117">
        <v>2000</v>
      </c>
      <c r="H161" s="117">
        <v>2000</v>
      </c>
      <c r="I161" s="131">
        <f t="shared" si="7"/>
        <v>2000</v>
      </c>
      <c r="J161" s="170">
        <f t="shared" si="8"/>
        <v>100</v>
      </c>
      <c r="K161" s="179"/>
      <c r="L161" s="15"/>
      <c r="M161" s="15"/>
      <c r="N161" s="15"/>
      <c r="O161" s="15">
        <v>2000</v>
      </c>
      <c r="P161" s="15"/>
      <c r="Q161" s="15"/>
      <c r="R161" s="15"/>
      <c r="S161" s="15"/>
      <c r="T161" s="15"/>
    </row>
    <row r="162" spans="1:20" ht="15" customHeight="1" x14ac:dyDescent="0.25">
      <c r="A162" s="125"/>
      <c r="B162" s="125"/>
      <c r="C162" s="125"/>
      <c r="D162" s="13" t="s">
        <v>398</v>
      </c>
      <c r="E162" s="215">
        <v>2</v>
      </c>
      <c r="F162" s="216">
        <v>131856</v>
      </c>
      <c r="G162" s="217">
        <v>50</v>
      </c>
      <c r="H162" s="217">
        <v>50</v>
      </c>
      <c r="I162" s="131">
        <f t="shared" si="7"/>
        <v>0</v>
      </c>
      <c r="J162" s="170">
        <f t="shared" si="8"/>
        <v>0</v>
      </c>
      <c r="K162" s="179"/>
      <c r="L162" s="15"/>
      <c r="M162" s="15"/>
      <c r="N162" s="15"/>
      <c r="O162" s="15"/>
      <c r="P162" s="15"/>
      <c r="Q162" s="15"/>
      <c r="R162" s="15"/>
      <c r="S162" s="15"/>
      <c r="T162" s="15"/>
    </row>
    <row r="163" spans="1:20" ht="15" customHeight="1" x14ac:dyDescent="0.25">
      <c r="A163" s="125"/>
      <c r="B163" s="125"/>
      <c r="C163" s="125"/>
      <c r="D163" s="518" t="s">
        <v>399</v>
      </c>
      <c r="E163" s="215">
        <v>2</v>
      </c>
      <c r="F163" s="221">
        <v>131859</v>
      </c>
      <c r="G163" s="217">
        <v>50</v>
      </c>
      <c r="H163" s="217">
        <v>50</v>
      </c>
      <c r="I163" s="131">
        <f t="shared" si="7"/>
        <v>50</v>
      </c>
      <c r="J163" s="170">
        <f t="shared" si="8"/>
        <v>100</v>
      </c>
      <c r="K163" s="179"/>
      <c r="L163" s="15"/>
      <c r="M163" s="15"/>
      <c r="N163" s="15"/>
      <c r="O163" s="15">
        <v>50</v>
      </c>
      <c r="P163" s="15"/>
      <c r="Q163" s="15"/>
      <c r="R163" s="15"/>
      <c r="S163" s="15"/>
      <c r="T163" s="15"/>
    </row>
    <row r="164" spans="1:20" ht="15" customHeight="1" x14ac:dyDescent="0.25">
      <c r="A164" s="125"/>
      <c r="B164" s="125"/>
      <c r="C164" s="125"/>
      <c r="D164" s="518" t="s">
        <v>400</v>
      </c>
      <c r="E164" s="215">
        <v>2</v>
      </c>
      <c r="F164" s="221">
        <v>131860</v>
      </c>
      <c r="G164" s="217">
        <v>50</v>
      </c>
      <c r="H164" s="217">
        <v>50</v>
      </c>
      <c r="I164" s="131">
        <f t="shared" si="7"/>
        <v>50</v>
      </c>
      <c r="J164" s="170">
        <f t="shared" si="8"/>
        <v>100</v>
      </c>
      <c r="K164" s="179"/>
      <c r="L164" s="15"/>
      <c r="M164" s="15"/>
      <c r="N164" s="15"/>
      <c r="O164" s="15">
        <v>50</v>
      </c>
      <c r="P164" s="15"/>
      <c r="Q164" s="15"/>
      <c r="R164" s="15"/>
      <c r="S164" s="15"/>
      <c r="T164" s="15"/>
    </row>
    <row r="165" spans="1:20" ht="15" customHeight="1" x14ac:dyDescent="0.25">
      <c r="A165" s="125"/>
      <c r="B165" s="125"/>
      <c r="C165" s="125"/>
      <c r="D165" s="518" t="s">
        <v>401</v>
      </c>
      <c r="E165" s="215">
        <v>2</v>
      </c>
      <c r="F165" s="221">
        <v>131861</v>
      </c>
      <c r="G165" s="217">
        <v>50</v>
      </c>
      <c r="H165" s="217">
        <v>50</v>
      </c>
      <c r="I165" s="131">
        <f t="shared" si="7"/>
        <v>50</v>
      </c>
      <c r="J165" s="170">
        <f t="shared" si="8"/>
        <v>100</v>
      </c>
      <c r="K165" s="179"/>
      <c r="L165" s="15"/>
      <c r="M165" s="15"/>
      <c r="N165" s="15"/>
      <c r="O165" s="15">
        <v>50</v>
      </c>
      <c r="P165" s="15"/>
      <c r="Q165" s="15"/>
      <c r="R165" s="15"/>
      <c r="S165" s="15"/>
      <c r="T165" s="15"/>
    </row>
    <row r="166" spans="1:20" s="934" customFormat="1" ht="15" customHeight="1" x14ac:dyDescent="0.25">
      <c r="A166" s="1011"/>
      <c r="B166" s="1011"/>
      <c r="C166" s="1011"/>
      <c r="D166" s="1029" t="s">
        <v>2032</v>
      </c>
      <c r="E166" s="1030">
        <v>2</v>
      </c>
      <c r="F166" s="1027">
        <v>131865</v>
      </c>
      <c r="G166" s="1028"/>
      <c r="H166" s="1028">
        <v>1175</v>
      </c>
      <c r="I166" s="131">
        <f t="shared" si="7"/>
        <v>1175</v>
      </c>
      <c r="J166" s="170">
        <f t="shared" si="8"/>
        <v>100</v>
      </c>
      <c r="K166" s="1020"/>
      <c r="L166" s="1015"/>
      <c r="M166" s="1015"/>
      <c r="N166" s="1015"/>
      <c r="O166" s="1015">
        <v>1175</v>
      </c>
      <c r="P166" s="1015"/>
      <c r="Q166" s="1015"/>
      <c r="R166" s="1015"/>
      <c r="S166" s="1015"/>
      <c r="T166" s="1015"/>
    </row>
    <row r="167" spans="1:20" s="934" customFormat="1" ht="15" customHeight="1" x14ac:dyDescent="0.25">
      <c r="A167" s="1011"/>
      <c r="B167" s="1011"/>
      <c r="C167" s="1011"/>
      <c r="D167" s="1029" t="s">
        <v>2033</v>
      </c>
      <c r="E167" s="1030">
        <v>2</v>
      </c>
      <c r="F167" s="1027">
        <v>131866</v>
      </c>
      <c r="G167" s="1028"/>
      <c r="H167" s="1028">
        <v>2000</v>
      </c>
      <c r="I167" s="131">
        <f t="shared" si="7"/>
        <v>2000</v>
      </c>
      <c r="J167" s="170">
        <f t="shared" si="8"/>
        <v>100</v>
      </c>
      <c r="K167" s="1020"/>
      <c r="L167" s="1015"/>
      <c r="M167" s="1015"/>
      <c r="N167" s="1015"/>
      <c r="O167" s="1015">
        <v>2000</v>
      </c>
      <c r="P167" s="1015"/>
      <c r="Q167" s="1015"/>
      <c r="R167" s="1015"/>
      <c r="S167" s="1015"/>
      <c r="T167" s="1015"/>
    </row>
    <row r="168" spans="1:20" ht="15" customHeight="1" x14ac:dyDescent="0.25">
      <c r="A168" s="125"/>
      <c r="B168" s="125"/>
      <c r="C168" s="125"/>
      <c r="D168" s="119" t="s">
        <v>402</v>
      </c>
      <c r="E168" s="222">
        <v>2</v>
      </c>
      <c r="F168" s="125">
        <v>131829</v>
      </c>
      <c r="G168" s="15">
        <v>1700</v>
      </c>
      <c r="H168" s="15">
        <v>1250</v>
      </c>
      <c r="I168" s="131">
        <f t="shared" si="7"/>
        <v>1250</v>
      </c>
      <c r="J168" s="170">
        <f t="shared" si="8"/>
        <v>100</v>
      </c>
      <c r="K168" s="179"/>
      <c r="L168" s="15"/>
      <c r="M168" s="15"/>
      <c r="N168" s="15"/>
      <c r="O168" s="15">
        <v>1250</v>
      </c>
      <c r="P168" s="15"/>
      <c r="Q168" s="15"/>
      <c r="R168" s="15"/>
      <c r="S168" s="15"/>
      <c r="T168" s="15"/>
    </row>
    <row r="169" spans="1:20" ht="15" customHeight="1" x14ac:dyDescent="0.25">
      <c r="A169" s="125"/>
      <c r="B169" s="125"/>
      <c r="C169" s="125"/>
      <c r="D169" s="13" t="s">
        <v>403</v>
      </c>
      <c r="E169" s="169"/>
      <c r="F169" s="125"/>
      <c r="G169" s="15"/>
      <c r="H169" s="15"/>
      <c r="I169" s="131"/>
      <c r="J169" s="170"/>
      <c r="K169" s="179"/>
      <c r="L169" s="131"/>
      <c r="M169" s="131"/>
      <c r="N169" s="131"/>
      <c r="O169" s="131"/>
      <c r="P169" s="131"/>
      <c r="Q169" s="15"/>
      <c r="R169" s="15"/>
      <c r="S169" s="15"/>
      <c r="T169" s="15"/>
    </row>
    <row r="170" spans="1:20" ht="15" customHeight="1" x14ac:dyDescent="0.25">
      <c r="A170" s="125"/>
      <c r="B170" s="125"/>
      <c r="C170" s="175"/>
      <c r="D170" s="112" t="s">
        <v>404</v>
      </c>
      <c r="E170" s="169">
        <v>1</v>
      </c>
      <c r="F170" s="125">
        <v>131827</v>
      </c>
      <c r="G170" s="15">
        <v>42827</v>
      </c>
      <c r="H170" s="15">
        <v>42827</v>
      </c>
      <c r="I170" s="131">
        <f t="shared" si="7"/>
        <v>24283</v>
      </c>
      <c r="J170" s="170">
        <f t="shared" si="8"/>
        <v>56.700212482779556</v>
      </c>
      <c r="K170" s="179"/>
      <c r="L170" s="15"/>
      <c r="M170" s="15">
        <v>1671</v>
      </c>
      <c r="N170" s="15"/>
      <c r="O170" s="15">
        <v>22612</v>
      </c>
      <c r="P170" s="15"/>
      <c r="Q170" s="15"/>
      <c r="R170" s="15"/>
      <c r="S170" s="15"/>
      <c r="T170" s="15"/>
    </row>
    <row r="171" spans="1:20" ht="15" customHeight="1" x14ac:dyDescent="0.25">
      <c r="A171" s="125"/>
      <c r="B171" s="125"/>
      <c r="C171" s="175"/>
      <c r="D171" s="112" t="s">
        <v>405</v>
      </c>
      <c r="E171" s="13">
        <v>2</v>
      </c>
      <c r="F171" s="125">
        <v>131857</v>
      </c>
      <c r="G171" s="15">
        <v>13000</v>
      </c>
      <c r="H171" s="15">
        <v>8000</v>
      </c>
      <c r="I171" s="131">
        <f t="shared" si="7"/>
        <v>8000</v>
      </c>
      <c r="J171" s="170">
        <f t="shared" si="8"/>
        <v>100</v>
      </c>
      <c r="K171" s="179"/>
      <c r="L171" s="15"/>
      <c r="M171" s="15"/>
      <c r="N171" s="15"/>
      <c r="O171" s="15">
        <v>8000</v>
      </c>
      <c r="P171" s="15"/>
      <c r="Q171" s="15"/>
      <c r="R171" s="15"/>
      <c r="S171" s="15"/>
      <c r="T171" s="15"/>
    </row>
    <row r="172" spans="1:20" ht="15" customHeight="1" x14ac:dyDescent="0.25">
      <c r="A172" s="125"/>
      <c r="B172" s="125"/>
      <c r="C172" s="175"/>
      <c r="D172" s="316" t="s">
        <v>789</v>
      </c>
      <c r="E172" s="112">
        <v>2</v>
      </c>
      <c r="F172" s="13">
        <v>131844</v>
      </c>
      <c r="G172" s="15">
        <v>24842</v>
      </c>
      <c r="H172" s="15">
        <v>12889</v>
      </c>
      <c r="I172" s="131">
        <f t="shared" si="7"/>
        <v>12889</v>
      </c>
      <c r="J172" s="170">
        <f t="shared" si="8"/>
        <v>100</v>
      </c>
      <c r="K172" s="179"/>
      <c r="L172" s="15"/>
      <c r="M172" s="15"/>
      <c r="N172" s="15"/>
      <c r="O172" s="15">
        <v>12889</v>
      </c>
      <c r="P172" s="15"/>
      <c r="Q172" s="15"/>
      <c r="R172" s="15"/>
      <c r="S172" s="15"/>
      <c r="T172" s="15"/>
    </row>
    <row r="173" spans="1:20" ht="15" customHeight="1" x14ac:dyDescent="0.25">
      <c r="A173" s="113"/>
      <c r="B173" s="113"/>
      <c r="C173" s="182"/>
      <c r="D173" s="183" t="s">
        <v>406</v>
      </c>
      <c r="E173" s="184"/>
      <c r="F173" s="185"/>
      <c r="G173" s="223">
        <f>SUM(G50:G172)</f>
        <v>992904</v>
      </c>
      <c r="H173" s="223">
        <f>SUM(H50:H172)</f>
        <v>1055781</v>
      </c>
      <c r="I173" s="223">
        <f>SUM(I50:I172)</f>
        <v>1006431</v>
      </c>
      <c r="J173" s="224">
        <f t="shared" si="8"/>
        <v>95.325735166668096</v>
      </c>
      <c r="K173" s="223">
        <f t="shared" ref="K173:T173" si="9">SUM(K50:K172)</f>
        <v>2375</v>
      </c>
      <c r="L173" s="223">
        <f t="shared" si="9"/>
        <v>395</v>
      </c>
      <c r="M173" s="223">
        <f t="shared" si="9"/>
        <v>24274</v>
      </c>
      <c r="N173" s="223">
        <f t="shared" si="9"/>
        <v>4070</v>
      </c>
      <c r="O173" s="223">
        <f t="shared" si="9"/>
        <v>974542</v>
      </c>
      <c r="P173" s="223">
        <f t="shared" si="9"/>
        <v>120</v>
      </c>
      <c r="Q173" s="223">
        <f t="shared" si="9"/>
        <v>0</v>
      </c>
      <c r="R173" s="223">
        <f t="shared" si="9"/>
        <v>655</v>
      </c>
      <c r="S173" s="223">
        <f t="shared" si="9"/>
        <v>0</v>
      </c>
      <c r="T173" s="223">
        <f t="shared" si="9"/>
        <v>0</v>
      </c>
    </row>
    <row r="174" spans="1:20" ht="15.75" customHeight="1" x14ac:dyDescent="0.25">
      <c r="A174" s="189"/>
      <c r="B174" s="189"/>
      <c r="C174" s="225"/>
      <c r="D174" s="208" t="s">
        <v>308</v>
      </c>
      <c r="E174" s="7"/>
      <c r="F174" s="226"/>
      <c r="G174" s="196"/>
      <c r="H174" s="196"/>
      <c r="I174" s="131"/>
      <c r="J174" s="170"/>
      <c r="K174" s="196"/>
      <c r="L174" s="196"/>
      <c r="M174" s="196"/>
      <c r="N174" s="196"/>
      <c r="O174" s="196"/>
      <c r="P174" s="196"/>
      <c r="Q174" s="196"/>
      <c r="R174" s="196"/>
      <c r="S174" s="196"/>
      <c r="T174" s="196"/>
    </row>
    <row r="175" spans="1:20" ht="15" customHeight="1" x14ac:dyDescent="0.25">
      <c r="A175" s="189"/>
      <c r="B175" s="189"/>
      <c r="C175" s="227" t="s">
        <v>407</v>
      </c>
      <c r="D175" s="228" t="s">
        <v>316</v>
      </c>
      <c r="E175" s="7"/>
      <c r="F175" s="226"/>
      <c r="G175" s="196"/>
      <c r="H175" s="196"/>
      <c r="I175" s="131"/>
      <c r="J175" s="170"/>
      <c r="K175" s="196"/>
      <c r="L175" s="196"/>
      <c r="M175" s="196"/>
      <c r="N175" s="196"/>
      <c r="O175" s="196"/>
      <c r="P175" s="196"/>
      <c r="Q175" s="196"/>
      <c r="R175" s="196"/>
      <c r="S175" s="196"/>
      <c r="T175" s="196"/>
    </row>
    <row r="176" spans="1:20" ht="15" customHeight="1" x14ac:dyDescent="0.25">
      <c r="A176" s="189"/>
      <c r="B176" s="189"/>
      <c r="C176" s="229" t="s">
        <v>408</v>
      </c>
      <c r="D176" s="230" t="s">
        <v>409</v>
      </c>
      <c r="E176" s="7"/>
      <c r="F176" s="226"/>
      <c r="G176" s="196"/>
      <c r="H176" s="196"/>
      <c r="I176" s="131"/>
      <c r="J176" s="170"/>
      <c r="K176" s="179"/>
      <c r="L176" s="179"/>
      <c r="M176" s="179"/>
      <c r="N176" s="179"/>
      <c r="O176" s="179"/>
      <c r="P176" s="179"/>
      <c r="Q176" s="179"/>
      <c r="R176" s="179"/>
      <c r="S176" s="179"/>
      <c r="T176" s="179"/>
    </row>
    <row r="177" spans="1:20" ht="25.5" customHeight="1" x14ac:dyDescent="0.25">
      <c r="A177" s="189"/>
      <c r="B177" s="189"/>
      <c r="C177" s="1032" t="s">
        <v>410</v>
      </c>
      <c r="D177" s="1034" t="s">
        <v>2034</v>
      </c>
      <c r="E177" s="1035"/>
      <c r="F177" s="965">
        <v>132903</v>
      </c>
      <c r="G177" s="15">
        <v>14445</v>
      </c>
      <c r="H177" s="15">
        <v>14445</v>
      </c>
      <c r="I177" s="131">
        <f>SUM(K177:T177)</f>
        <v>11345</v>
      </c>
      <c r="J177" s="170">
        <f t="shared" si="8"/>
        <v>78.539286950501904</v>
      </c>
      <c r="K177" s="179"/>
      <c r="L177" s="15"/>
      <c r="M177" s="15"/>
      <c r="N177" s="15"/>
      <c r="O177" s="15"/>
      <c r="P177" s="15"/>
      <c r="Q177" s="15"/>
      <c r="R177" s="15">
        <v>11345</v>
      </c>
      <c r="S177" s="15"/>
      <c r="T177" s="15"/>
    </row>
    <row r="178" spans="1:20" s="934" customFormat="1" ht="16.2" customHeight="1" x14ac:dyDescent="0.25">
      <c r="A178" s="1031"/>
      <c r="B178" s="1031"/>
      <c r="C178" s="1032" t="s">
        <v>411</v>
      </c>
      <c r="D178" s="1036" t="s">
        <v>893</v>
      </c>
      <c r="E178" s="1035"/>
      <c r="F178" s="965">
        <v>134920</v>
      </c>
      <c r="G178" s="1015">
        <v>300</v>
      </c>
      <c r="H178" s="1015">
        <v>300</v>
      </c>
      <c r="I178" s="131">
        <f t="shared" ref="I178:I192" si="10">SUM(K178:T178)</f>
        <v>300</v>
      </c>
      <c r="J178" s="170">
        <f t="shared" si="8"/>
        <v>100</v>
      </c>
      <c r="K178" s="1020"/>
      <c r="L178" s="1015"/>
      <c r="M178" s="1015"/>
      <c r="N178" s="1015"/>
      <c r="O178" s="1015"/>
      <c r="P178" s="1015"/>
      <c r="Q178" s="1015"/>
      <c r="R178" s="1015">
        <v>300</v>
      </c>
      <c r="S178" s="1015"/>
      <c r="T178" s="1015"/>
    </row>
    <row r="179" spans="1:20" s="934" customFormat="1" ht="16.2" customHeight="1" x14ac:dyDescent="0.25">
      <c r="A179" s="1031"/>
      <c r="B179" s="1031"/>
      <c r="C179" s="1032" t="s">
        <v>412</v>
      </c>
      <c r="D179" s="924" t="s">
        <v>790</v>
      </c>
      <c r="E179" s="1037"/>
      <c r="F179" s="965">
        <v>134995</v>
      </c>
      <c r="G179" s="1015">
        <v>250</v>
      </c>
      <c r="H179" s="1015">
        <v>250</v>
      </c>
      <c r="I179" s="131">
        <f t="shared" si="10"/>
        <v>250</v>
      </c>
      <c r="J179" s="170">
        <f t="shared" si="8"/>
        <v>100</v>
      </c>
      <c r="K179" s="1020"/>
      <c r="L179" s="1015"/>
      <c r="M179" s="1015"/>
      <c r="N179" s="1015"/>
      <c r="O179" s="1015"/>
      <c r="P179" s="1015"/>
      <c r="Q179" s="1015"/>
      <c r="R179" s="1015">
        <v>250</v>
      </c>
      <c r="S179" s="1015"/>
      <c r="T179" s="1015"/>
    </row>
    <row r="180" spans="1:20" s="934" customFormat="1" ht="16.2" customHeight="1" x14ac:dyDescent="0.25">
      <c r="A180" s="1031"/>
      <c r="B180" s="1031"/>
      <c r="C180" s="1032" t="s">
        <v>413</v>
      </c>
      <c r="D180" s="1038" t="s">
        <v>2035</v>
      </c>
      <c r="E180" s="1037"/>
      <c r="F180" s="965">
        <v>134943</v>
      </c>
      <c r="G180" s="1015">
        <v>500</v>
      </c>
      <c r="H180" s="1015">
        <v>500</v>
      </c>
      <c r="I180" s="131">
        <f t="shared" si="10"/>
        <v>500</v>
      </c>
      <c r="J180" s="170">
        <f t="shared" si="8"/>
        <v>100</v>
      </c>
      <c r="K180" s="1020"/>
      <c r="L180" s="1015"/>
      <c r="M180" s="1015"/>
      <c r="N180" s="1015"/>
      <c r="O180" s="1015"/>
      <c r="P180" s="1015"/>
      <c r="Q180" s="1015"/>
      <c r="R180" s="1015">
        <v>500</v>
      </c>
      <c r="S180" s="1015"/>
      <c r="T180" s="1015"/>
    </row>
    <row r="181" spans="1:20" s="934" customFormat="1" ht="16.2" customHeight="1" x14ac:dyDescent="0.25">
      <c r="A181" s="1031"/>
      <c r="B181" s="1031"/>
      <c r="C181" s="1032" t="s">
        <v>414</v>
      </c>
      <c r="D181" s="1038" t="s">
        <v>2036</v>
      </c>
      <c r="E181" s="1037"/>
      <c r="F181" s="965">
        <v>134944</v>
      </c>
      <c r="G181" s="1015">
        <v>500</v>
      </c>
      <c r="H181" s="1015">
        <v>600</v>
      </c>
      <c r="I181" s="131">
        <f t="shared" si="10"/>
        <v>600</v>
      </c>
      <c r="J181" s="170">
        <f t="shared" si="8"/>
        <v>100</v>
      </c>
      <c r="K181" s="1020"/>
      <c r="L181" s="1015"/>
      <c r="M181" s="1015"/>
      <c r="N181" s="1015"/>
      <c r="O181" s="1015"/>
      <c r="P181" s="1015"/>
      <c r="Q181" s="1015"/>
      <c r="R181" s="1015">
        <v>600</v>
      </c>
      <c r="S181" s="1015"/>
      <c r="T181" s="1015"/>
    </row>
    <row r="182" spans="1:20" s="934" customFormat="1" ht="16.2" customHeight="1" x14ac:dyDescent="0.25">
      <c r="A182" s="1031"/>
      <c r="B182" s="1031"/>
      <c r="C182" s="1032" t="s">
        <v>415</v>
      </c>
      <c r="D182" s="924" t="s">
        <v>894</v>
      </c>
      <c r="E182" s="1035"/>
      <c r="F182" s="965">
        <v>132904</v>
      </c>
      <c r="G182" s="1015">
        <v>3000</v>
      </c>
      <c r="H182" s="1015">
        <v>3026</v>
      </c>
      <c r="I182" s="131">
        <f t="shared" si="10"/>
        <v>3026</v>
      </c>
      <c r="J182" s="170">
        <f t="shared" si="8"/>
        <v>100</v>
      </c>
      <c r="K182" s="1020"/>
      <c r="L182" s="1015"/>
      <c r="M182" s="1015"/>
      <c r="N182" s="1015"/>
      <c r="O182" s="1015"/>
      <c r="P182" s="1015"/>
      <c r="Q182" s="1015"/>
      <c r="R182" s="1015">
        <v>3026</v>
      </c>
      <c r="S182" s="1015"/>
      <c r="T182" s="1015"/>
    </row>
    <row r="183" spans="1:20" s="934" customFormat="1" ht="16.2" customHeight="1" x14ac:dyDescent="0.25">
      <c r="A183" s="1031"/>
      <c r="B183" s="1031"/>
      <c r="C183" s="1032" t="s">
        <v>416</v>
      </c>
      <c r="D183" s="924" t="s">
        <v>791</v>
      </c>
      <c r="E183" s="1035"/>
      <c r="F183" s="965">
        <v>134908</v>
      </c>
      <c r="G183" s="1015">
        <v>4277</v>
      </c>
      <c r="H183" s="1015">
        <v>1422</v>
      </c>
      <c r="I183" s="131">
        <f t="shared" si="10"/>
        <v>1296</v>
      </c>
      <c r="J183" s="170">
        <f t="shared" si="8"/>
        <v>91.139240506329116</v>
      </c>
      <c r="K183" s="1020"/>
      <c r="L183" s="1015"/>
      <c r="M183" s="1015">
        <v>300</v>
      </c>
      <c r="N183" s="1015"/>
      <c r="O183" s="1015"/>
      <c r="P183" s="1015"/>
      <c r="Q183" s="1015">
        <v>996</v>
      </c>
      <c r="R183" s="1015"/>
      <c r="S183" s="1015"/>
      <c r="T183" s="1015"/>
    </row>
    <row r="184" spans="1:20" s="934" customFormat="1" ht="16.2" customHeight="1" x14ac:dyDescent="0.25">
      <c r="A184" s="1031"/>
      <c r="B184" s="1031"/>
      <c r="C184" s="1032" t="s">
        <v>417</v>
      </c>
      <c r="D184" s="924" t="s">
        <v>896</v>
      </c>
      <c r="E184" s="1035"/>
      <c r="F184" s="965">
        <v>134938</v>
      </c>
      <c r="G184" s="1015">
        <v>500</v>
      </c>
      <c r="H184" s="1015">
        <v>500</v>
      </c>
      <c r="I184" s="131">
        <f t="shared" si="10"/>
        <v>500</v>
      </c>
      <c r="J184" s="170">
        <f t="shared" si="8"/>
        <v>100</v>
      </c>
      <c r="K184" s="1020"/>
      <c r="L184" s="1015"/>
      <c r="M184" s="1015"/>
      <c r="N184" s="1015"/>
      <c r="O184" s="1015"/>
      <c r="P184" s="1015"/>
      <c r="Q184" s="1015"/>
      <c r="R184" s="1015">
        <v>500</v>
      </c>
      <c r="S184" s="1015"/>
      <c r="T184" s="1015"/>
    </row>
    <row r="185" spans="1:20" s="934" customFormat="1" ht="16.2" customHeight="1" x14ac:dyDescent="0.25">
      <c r="A185" s="1031"/>
      <c r="B185" s="1031"/>
      <c r="C185" s="1032" t="s">
        <v>895</v>
      </c>
      <c r="D185" s="924" t="s">
        <v>1082</v>
      </c>
      <c r="E185" s="1035"/>
      <c r="F185" s="965">
        <v>134942</v>
      </c>
      <c r="G185" s="1015">
        <v>11844</v>
      </c>
      <c r="H185" s="1015">
        <v>14267</v>
      </c>
      <c r="I185" s="131">
        <f t="shared" si="10"/>
        <v>14267</v>
      </c>
      <c r="J185" s="170">
        <f t="shared" si="8"/>
        <v>100</v>
      </c>
      <c r="K185" s="1020"/>
      <c r="L185" s="1015"/>
      <c r="M185" s="1015"/>
      <c r="N185" s="1015"/>
      <c r="O185" s="1015"/>
      <c r="P185" s="1015">
        <v>4177</v>
      </c>
      <c r="Q185" s="1015">
        <v>10090</v>
      </c>
      <c r="R185" s="1015"/>
      <c r="S185" s="1015"/>
      <c r="T185" s="1015"/>
    </row>
    <row r="186" spans="1:20" s="934" customFormat="1" ht="16.2" customHeight="1" x14ac:dyDescent="0.25">
      <c r="A186" s="1031"/>
      <c r="B186" s="1031"/>
      <c r="C186" s="1039" t="s">
        <v>311</v>
      </c>
      <c r="D186" s="1040" t="s">
        <v>418</v>
      </c>
      <c r="E186" s="1035"/>
      <c r="F186" s="965"/>
      <c r="G186" s="1015"/>
      <c r="H186" s="1015"/>
      <c r="I186" s="131"/>
      <c r="J186" s="170"/>
      <c r="K186" s="1020"/>
      <c r="L186" s="1015"/>
      <c r="M186" s="1015"/>
      <c r="N186" s="1015"/>
      <c r="O186" s="1015"/>
      <c r="P186" s="1015"/>
      <c r="Q186" s="1015"/>
      <c r="R186" s="1015"/>
      <c r="S186" s="1015"/>
      <c r="T186" s="1015"/>
    </row>
    <row r="187" spans="1:20" s="934" customFormat="1" ht="16.2" customHeight="1" x14ac:dyDescent="0.25">
      <c r="A187" s="1031"/>
      <c r="B187" s="1031"/>
      <c r="C187" s="317" t="s">
        <v>419</v>
      </c>
      <c r="D187" s="1041" t="s">
        <v>898</v>
      </c>
      <c r="E187" s="1035"/>
      <c r="F187" s="965">
        <v>134928</v>
      </c>
      <c r="G187" s="1015">
        <v>1539</v>
      </c>
      <c r="H187" s="1015">
        <v>1539</v>
      </c>
      <c r="I187" s="131">
        <f t="shared" si="10"/>
        <v>1539</v>
      </c>
      <c r="J187" s="170">
        <f t="shared" si="8"/>
        <v>100</v>
      </c>
      <c r="K187" s="1020"/>
      <c r="L187" s="1015"/>
      <c r="M187" s="1015"/>
      <c r="N187" s="1015"/>
      <c r="O187" s="1015"/>
      <c r="P187" s="1015"/>
      <c r="Q187" s="1015">
        <v>1239</v>
      </c>
      <c r="R187" s="1015">
        <v>300</v>
      </c>
      <c r="S187" s="1015"/>
      <c r="T187" s="1015"/>
    </row>
    <row r="188" spans="1:20" s="934" customFormat="1" ht="16.2" customHeight="1" x14ac:dyDescent="0.25">
      <c r="A188" s="1031"/>
      <c r="B188" s="1031"/>
      <c r="C188" s="317" t="s">
        <v>420</v>
      </c>
      <c r="D188" s="1042" t="s">
        <v>792</v>
      </c>
      <c r="E188" s="1035"/>
      <c r="F188" s="965">
        <v>134914</v>
      </c>
      <c r="G188" s="1015">
        <v>500</v>
      </c>
      <c r="H188" s="1015">
        <v>500</v>
      </c>
      <c r="I188" s="131">
        <f t="shared" si="10"/>
        <v>500</v>
      </c>
      <c r="J188" s="170">
        <f t="shared" si="8"/>
        <v>100</v>
      </c>
      <c r="K188" s="1020"/>
      <c r="L188" s="1015"/>
      <c r="M188" s="1015"/>
      <c r="N188" s="1015"/>
      <c r="O188" s="1015"/>
      <c r="P188" s="1015"/>
      <c r="Q188" s="1015"/>
      <c r="R188" s="1015">
        <v>500</v>
      </c>
      <c r="S188" s="1015"/>
      <c r="T188" s="1015"/>
    </row>
    <row r="189" spans="1:20" s="934" customFormat="1" ht="16.2" customHeight="1" x14ac:dyDescent="0.25">
      <c r="A189" s="1031"/>
      <c r="B189" s="1031"/>
      <c r="C189" s="317" t="s">
        <v>421</v>
      </c>
      <c r="D189" s="924" t="s">
        <v>793</v>
      </c>
      <c r="E189" s="1035"/>
      <c r="F189" s="965">
        <v>132905</v>
      </c>
      <c r="G189" s="1015">
        <v>500</v>
      </c>
      <c r="H189" s="1015">
        <v>500</v>
      </c>
      <c r="I189" s="131">
        <f t="shared" si="10"/>
        <v>500</v>
      </c>
      <c r="J189" s="170">
        <f t="shared" si="8"/>
        <v>100</v>
      </c>
      <c r="K189" s="1020"/>
      <c r="L189" s="1015"/>
      <c r="M189" s="1015"/>
      <c r="N189" s="1015"/>
      <c r="O189" s="1015"/>
      <c r="P189" s="1015"/>
      <c r="Q189" s="1015"/>
      <c r="R189" s="1015">
        <v>500</v>
      </c>
      <c r="S189" s="1015"/>
      <c r="T189" s="1015"/>
    </row>
    <row r="190" spans="1:20" s="934" customFormat="1" ht="16.2" customHeight="1" x14ac:dyDescent="0.25">
      <c r="A190" s="1031"/>
      <c r="B190" s="1031"/>
      <c r="C190" s="317" t="s">
        <v>422</v>
      </c>
      <c r="D190" s="1043" t="s">
        <v>2037</v>
      </c>
      <c r="E190" s="1035"/>
      <c r="F190" s="965">
        <v>134945</v>
      </c>
      <c r="G190" s="1015">
        <v>500</v>
      </c>
      <c r="H190" s="1015">
        <v>500</v>
      </c>
      <c r="I190" s="131">
        <f t="shared" si="10"/>
        <v>500</v>
      </c>
      <c r="J190" s="170">
        <f t="shared" si="8"/>
        <v>100</v>
      </c>
      <c r="K190" s="1020"/>
      <c r="L190" s="1015"/>
      <c r="M190" s="1015"/>
      <c r="N190" s="1015"/>
      <c r="O190" s="1015"/>
      <c r="P190" s="1015"/>
      <c r="Q190" s="1015"/>
      <c r="R190" s="1015">
        <v>500</v>
      </c>
      <c r="S190" s="1015"/>
      <c r="T190" s="1015"/>
    </row>
    <row r="191" spans="1:20" s="934" customFormat="1" ht="16.2" customHeight="1" x14ac:dyDescent="0.25">
      <c r="A191" s="1031"/>
      <c r="B191" s="1031"/>
      <c r="C191" s="317" t="s">
        <v>794</v>
      </c>
      <c r="D191" s="1042" t="s">
        <v>899</v>
      </c>
      <c r="E191" s="1035"/>
      <c r="F191" s="965">
        <v>134930</v>
      </c>
      <c r="G191" s="1015">
        <v>5400</v>
      </c>
      <c r="H191" s="1015">
        <v>3067</v>
      </c>
      <c r="I191" s="131">
        <f t="shared" si="10"/>
        <v>0</v>
      </c>
      <c r="J191" s="170">
        <f t="shared" si="8"/>
        <v>0</v>
      </c>
      <c r="K191" s="1020"/>
      <c r="L191" s="1015"/>
      <c r="M191" s="1015"/>
      <c r="N191" s="1015"/>
      <c r="O191" s="1015"/>
      <c r="P191" s="1015"/>
      <c r="Q191" s="1015"/>
      <c r="R191" s="1015"/>
      <c r="S191" s="1015"/>
      <c r="T191" s="1015"/>
    </row>
    <row r="192" spans="1:20" s="934" customFormat="1" ht="16.2" customHeight="1" x14ac:dyDescent="0.25">
      <c r="A192" s="1031"/>
      <c r="B192" s="1031"/>
      <c r="C192" s="317" t="s">
        <v>795</v>
      </c>
      <c r="D192" s="1042" t="s">
        <v>900</v>
      </c>
      <c r="E192" s="1035"/>
      <c r="F192" s="965">
        <v>132933</v>
      </c>
      <c r="G192" s="1015">
        <v>5032</v>
      </c>
      <c r="H192" s="1015">
        <v>2460</v>
      </c>
      <c r="I192" s="131">
        <f t="shared" si="10"/>
        <v>1885</v>
      </c>
      <c r="J192" s="170">
        <f t="shared" si="8"/>
        <v>76.626016260162601</v>
      </c>
      <c r="K192" s="1020"/>
      <c r="L192" s="1015"/>
      <c r="M192" s="1015">
        <v>902</v>
      </c>
      <c r="N192" s="1015"/>
      <c r="O192" s="1015"/>
      <c r="P192" s="1015">
        <v>983</v>
      </c>
      <c r="Q192" s="1015"/>
      <c r="R192" s="1015"/>
      <c r="S192" s="1015"/>
      <c r="T192" s="1015"/>
    </row>
    <row r="193" spans="1:20" ht="16.2" customHeight="1" x14ac:dyDescent="0.25">
      <c r="A193" s="189"/>
      <c r="B193" s="189"/>
      <c r="C193" s="1012" t="s">
        <v>2038</v>
      </c>
      <c r="D193" s="1042" t="s">
        <v>2039</v>
      </c>
      <c r="E193" s="1035"/>
      <c r="F193" s="965">
        <v>134965</v>
      </c>
      <c r="G193" s="15"/>
      <c r="H193" s="15">
        <v>1000</v>
      </c>
      <c r="I193" s="131">
        <f t="shared" ref="I193:I235" si="11">SUM(K193:T193)</f>
        <v>0</v>
      </c>
      <c r="J193" s="170">
        <f t="shared" si="8"/>
        <v>0</v>
      </c>
      <c r="K193" s="179"/>
      <c r="L193" s="15"/>
      <c r="M193" s="15"/>
      <c r="N193" s="15"/>
      <c r="O193" s="15"/>
      <c r="P193" s="15"/>
      <c r="Q193" s="15"/>
      <c r="R193" s="15"/>
      <c r="S193" s="15"/>
      <c r="T193" s="15"/>
    </row>
    <row r="194" spans="1:20" ht="25.2" customHeight="1" x14ac:dyDescent="0.25">
      <c r="A194" s="189"/>
      <c r="B194" s="189"/>
      <c r="C194" s="1012" t="s">
        <v>2040</v>
      </c>
      <c r="D194" s="1042" t="s">
        <v>2041</v>
      </c>
      <c r="E194" s="1035"/>
      <c r="F194" s="965">
        <v>155466</v>
      </c>
      <c r="G194" s="15"/>
      <c r="H194" s="15">
        <v>9392</v>
      </c>
      <c r="I194" s="131">
        <f t="shared" si="11"/>
        <v>9391</v>
      </c>
      <c r="J194" s="170">
        <f t="shared" si="8"/>
        <v>99.98935264054515</v>
      </c>
      <c r="K194" s="179"/>
      <c r="L194" s="15"/>
      <c r="M194" s="15"/>
      <c r="N194" s="15"/>
      <c r="O194" s="15"/>
      <c r="P194" s="15"/>
      <c r="Q194" s="15">
        <v>9391</v>
      </c>
      <c r="R194" s="15"/>
      <c r="S194" s="15"/>
      <c r="T194" s="15"/>
    </row>
    <row r="195" spans="1:20" ht="16.2" customHeight="1" x14ac:dyDescent="0.25">
      <c r="A195" s="189"/>
      <c r="B195" s="189"/>
      <c r="C195" s="1044" t="s">
        <v>423</v>
      </c>
      <c r="D195" s="1045" t="s">
        <v>322</v>
      </c>
      <c r="E195" s="1046"/>
      <c r="F195" s="965"/>
      <c r="G195" s="15"/>
      <c r="H195" s="15"/>
      <c r="I195" s="131"/>
      <c r="J195" s="170"/>
      <c r="K195" s="179"/>
      <c r="L195" s="15"/>
      <c r="M195" s="15"/>
      <c r="N195" s="15"/>
      <c r="O195" s="15"/>
      <c r="P195" s="15"/>
      <c r="Q195" s="15"/>
      <c r="R195" s="15"/>
      <c r="S195" s="15"/>
      <c r="T195" s="15"/>
    </row>
    <row r="196" spans="1:20" ht="16.2" customHeight="1" x14ac:dyDescent="0.25">
      <c r="A196" s="189"/>
      <c r="B196" s="189"/>
      <c r="C196" s="1012" t="s">
        <v>424</v>
      </c>
      <c r="D196" s="963" t="s">
        <v>2042</v>
      </c>
      <c r="E196" s="1046"/>
      <c r="F196" s="965">
        <v>134946</v>
      </c>
      <c r="G196" s="15">
        <v>1000</v>
      </c>
      <c r="H196" s="15">
        <v>1000</v>
      </c>
      <c r="I196" s="131">
        <f t="shared" si="11"/>
        <v>1000</v>
      </c>
      <c r="J196" s="170">
        <f t="shared" si="8"/>
        <v>100</v>
      </c>
      <c r="K196" s="179"/>
      <c r="L196" s="15"/>
      <c r="M196" s="15"/>
      <c r="N196" s="15"/>
      <c r="O196" s="15"/>
      <c r="P196" s="15"/>
      <c r="Q196" s="15"/>
      <c r="R196" s="15">
        <v>1000</v>
      </c>
      <c r="S196" s="15"/>
      <c r="T196" s="15"/>
    </row>
    <row r="197" spans="1:20" ht="16.2" customHeight="1" x14ac:dyDescent="0.25">
      <c r="A197" s="189"/>
      <c r="B197" s="189"/>
      <c r="C197" s="1012" t="s">
        <v>796</v>
      </c>
      <c r="D197" s="964" t="s">
        <v>2043</v>
      </c>
      <c r="E197" s="1046"/>
      <c r="F197" s="965">
        <v>134947</v>
      </c>
      <c r="G197" s="15">
        <v>14000</v>
      </c>
      <c r="H197" s="15">
        <v>30308</v>
      </c>
      <c r="I197" s="131">
        <f t="shared" si="11"/>
        <v>30307</v>
      </c>
      <c r="J197" s="170">
        <f t="shared" si="8"/>
        <v>99.996700541111267</v>
      </c>
      <c r="K197" s="179"/>
      <c r="L197" s="15"/>
      <c r="M197" s="15"/>
      <c r="N197" s="15"/>
      <c r="O197" s="15"/>
      <c r="P197" s="15"/>
      <c r="Q197" s="15">
        <v>30307</v>
      </c>
      <c r="R197" s="15"/>
      <c r="S197" s="15"/>
      <c r="T197" s="15"/>
    </row>
    <row r="198" spans="1:20" ht="16.2" customHeight="1" x14ac:dyDescent="0.25">
      <c r="A198" s="189"/>
      <c r="B198" s="189"/>
      <c r="C198" s="1012" t="s">
        <v>797</v>
      </c>
      <c r="D198" s="963" t="s">
        <v>2044</v>
      </c>
      <c r="E198" s="1046"/>
      <c r="F198" s="965">
        <v>134948</v>
      </c>
      <c r="G198" s="15">
        <v>500</v>
      </c>
      <c r="H198" s="15">
        <v>1021</v>
      </c>
      <c r="I198" s="131">
        <f t="shared" si="11"/>
        <v>1021</v>
      </c>
      <c r="J198" s="170">
        <f t="shared" si="8"/>
        <v>100</v>
      </c>
      <c r="K198" s="179"/>
      <c r="L198" s="15"/>
      <c r="M198" s="15"/>
      <c r="N198" s="15"/>
      <c r="O198" s="15"/>
      <c r="P198" s="15"/>
      <c r="Q198" s="15">
        <v>1021</v>
      </c>
      <c r="R198" s="15"/>
      <c r="S198" s="15"/>
      <c r="T198" s="15"/>
    </row>
    <row r="199" spans="1:20" ht="16.2" customHeight="1" x14ac:dyDescent="0.25">
      <c r="A199" s="189"/>
      <c r="B199" s="189"/>
      <c r="C199" s="1012" t="s">
        <v>2045</v>
      </c>
      <c r="D199" s="963" t="s">
        <v>2046</v>
      </c>
      <c r="E199" s="1035"/>
      <c r="F199" s="965">
        <v>134949</v>
      </c>
      <c r="G199" s="15">
        <v>4000</v>
      </c>
      <c r="H199" s="15">
        <v>4000</v>
      </c>
      <c r="I199" s="131">
        <f t="shared" si="11"/>
        <v>4000</v>
      </c>
      <c r="J199" s="170">
        <f t="shared" si="8"/>
        <v>100</v>
      </c>
      <c r="K199" s="179"/>
      <c r="L199" s="15"/>
      <c r="M199" s="15"/>
      <c r="N199" s="15"/>
      <c r="O199" s="15"/>
      <c r="P199" s="15"/>
      <c r="Q199" s="15"/>
      <c r="R199" s="15">
        <v>4000</v>
      </c>
      <c r="S199" s="15"/>
      <c r="T199" s="15"/>
    </row>
    <row r="200" spans="1:20" ht="16.2" customHeight="1" x14ac:dyDescent="0.25">
      <c r="A200" s="189"/>
      <c r="B200" s="189"/>
      <c r="C200" s="1012" t="s">
        <v>2047</v>
      </c>
      <c r="D200" s="263" t="s">
        <v>2048</v>
      </c>
      <c r="E200" s="1046"/>
      <c r="F200" s="965">
        <v>132913</v>
      </c>
      <c r="G200" s="15">
        <v>23876</v>
      </c>
      <c r="H200" s="15">
        <v>25273</v>
      </c>
      <c r="I200" s="131">
        <f t="shared" si="11"/>
        <v>25273</v>
      </c>
      <c r="J200" s="170">
        <f t="shared" si="8"/>
        <v>100</v>
      </c>
      <c r="K200" s="179"/>
      <c r="L200" s="15"/>
      <c r="M200" s="15"/>
      <c r="N200" s="15"/>
      <c r="O200" s="15"/>
      <c r="P200" s="15">
        <v>25273</v>
      </c>
      <c r="Q200" s="15"/>
      <c r="R200" s="15"/>
      <c r="S200" s="15"/>
      <c r="T200" s="15"/>
    </row>
    <row r="201" spans="1:20" ht="16.2" customHeight="1" x14ac:dyDescent="0.25">
      <c r="A201" s="189"/>
      <c r="B201" s="189"/>
      <c r="C201" s="1011" t="s">
        <v>1083</v>
      </c>
      <c r="D201" s="263" t="s">
        <v>2049</v>
      </c>
      <c r="E201" s="1046"/>
      <c r="F201" s="965">
        <v>132917</v>
      </c>
      <c r="G201" s="15"/>
      <c r="H201" s="15">
        <v>2540</v>
      </c>
      <c r="I201" s="131">
        <f t="shared" si="11"/>
        <v>2540</v>
      </c>
      <c r="J201" s="170">
        <f t="shared" si="8"/>
        <v>100</v>
      </c>
      <c r="K201" s="179"/>
      <c r="L201" s="15"/>
      <c r="M201" s="15">
        <v>540</v>
      </c>
      <c r="N201" s="15"/>
      <c r="O201" s="15"/>
      <c r="P201" s="15">
        <v>2000</v>
      </c>
      <c r="Q201" s="15"/>
      <c r="R201" s="15"/>
      <c r="S201" s="15"/>
      <c r="T201" s="15"/>
    </row>
    <row r="202" spans="1:20" ht="16.2" customHeight="1" x14ac:dyDescent="0.25">
      <c r="A202" s="189"/>
      <c r="B202" s="189"/>
      <c r="C202" s="1011" t="s">
        <v>2050</v>
      </c>
      <c r="D202" s="263" t="s">
        <v>2051</v>
      </c>
      <c r="E202" s="1046"/>
      <c r="F202" s="965">
        <v>132918</v>
      </c>
      <c r="G202" s="15"/>
      <c r="H202" s="15">
        <v>432</v>
      </c>
      <c r="I202" s="131">
        <f t="shared" si="11"/>
        <v>432</v>
      </c>
      <c r="J202" s="170">
        <f t="shared" si="8"/>
        <v>100</v>
      </c>
      <c r="K202" s="179"/>
      <c r="L202" s="15"/>
      <c r="M202" s="15"/>
      <c r="N202" s="15"/>
      <c r="O202" s="15"/>
      <c r="P202" s="15">
        <v>432</v>
      </c>
      <c r="Q202" s="15"/>
      <c r="R202" s="15"/>
      <c r="S202" s="15"/>
      <c r="T202" s="15"/>
    </row>
    <row r="203" spans="1:20" ht="16.2" customHeight="1" x14ac:dyDescent="0.25">
      <c r="A203" s="189"/>
      <c r="B203" s="189"/>
      <c r="C203" s="1011" t="s">
        <v>2052</v>
      </c>
      <c r="D203" s="263" t="s">
        <v>2053</v>
      </c>
      <c r="E203" s="1046"/>
      <c r="F203" s="965">
        <v>132919</v>
      </c>
      <c r="G203" s="15"/>
      <c r="H203" s="15">
        <v>46000</v>
      </c>
      <c r="I203" s="131">
        <f t="shared" si="11"/>
        <v>0</v>
      </c>
      <c r="J203" s="170">
        <f t="shared" si="8"/>
        <v>0</v>
      </c>
      <c r="K203" s="179"/>
      <c r="L203" s="15"/>
      <c r="M203" s="15"/>
      <c r="N203" s="15"/>
      <c r="O203" s="15"/>
      <c r="P203" s="15"/>
      <c r="Q203" s="15"/>
      <c r="R203" s="15"/>
      <c r="S203" s="15"/>
      <c r="T203" s="15"/>
    </row>
    <row r="204" spans="1:20" s="531" customFormat="1" ht="16.2" customHeight="1" x14ac:dyDescent="0.25">
      <c r="A204" s="550"/>
      <c r="B204" s="550"/>
      <c r="C204" s="1011" t="s">
        <v>2054</v>
      </c>
      <c r="D204" s="263" t="s">
        <v>2055</v>
      </c>
      <c r="E204" s="1046"/>
      <c r="F204" s="965">
        <v>134966</v>
      </c>
      <c r="G204" s="362"/>
      <c r="H204" s="362">
        <v>29250</v>
      </c>
      <c r="I204" s="131">
        <f t="shared" si="11"/>
        <v>29195</v>
      </c>
      <c r="J204" s="170">
        <f t="shared" si="8"/>
        <v>99.811965811965806</v>
      </c>
      <c r="K204" s="543"/>
      <c r="L204" s="362"/>
      <c r="M204" s="362"/>
      <c r="N204" s="362"/>
      <c r="O204" s="362"/>
      <c r="P204" s="362"/>
      <c r="Q204" s="362">
        <v>29195</v>
      </c>
      <c r="R204" s="362"/>
      <c r="S204" s="362"/>
      <c r="T204" s="362"/>
    </row>
    <row r="205" spans="1:20" ht="16.2" customHeight="1" x14ac:dyDescent="0.25">
      <c r="A205" s="189"/>
      <c r="B205" s="189"/>
      <c r="C205" s="1011" t="s">
        <v>2056</v>
      </c>
      <c r="D205" s="263" t="s">
        <v>2057</v>
      </c>
      <c r="E205" s="1046"/>
      <c r="F205" s="965">
        <v>132920</v>
      </c>
      <c r="G205" s="15"/>
      <c r="H205" s="15">
        <v>3071</v>
      </c>
      <c r="I205" s="131">
        <f t="shared" si="11"/>
        <v>2925</v>
      </c>
      <c r="J205" s="170">
        <f t="shared" si="8"/>
        <v>95.245848257896455</v>
      </c>
      <c r="K205" s="179"/>
      <c r="L205" s="15"/>
      <c r="M205" s="15"/>
      <c r="N205" s="15"/>
      <c r="O205" s="15"/>
      <c r="P205" s="15">
        <v>2925</v>
      </c>
      <c r="Q205" s="15"/>
      <c r="R205" s="15"/>
      <c r="S205" s="15"/>
      <c r="T205" s="15"/>
    </row>
    <row r="206" spans="1:20" ht="16.2" customHeight="1" x14ac:dyDescent="0.25">
      <c r="A206" s="189"/>
      <c r="B206" s="189"/>
      <c r="C206" s="1047" t="s">
        <v>425</v>
      </c>
      <c r="D206" s="1045" t="s">
        <v>426</v>
      </c>
      <c r="E206" s="1035"/>
      <c r="F206" s="965"/>
      <c r="G206" s="15"/>
      <c r="H206" s="15"/>
      <c r="I206" s="131"/>
      <c r="J206" s="170"/>
      <c r="K206" s="179"/>
      <c r="L206" s="15"/>
      <c r="M206" s="15"/>
      <c r="N206" s="15"/>
      <c r="O206" s="15"/>
      <c r="P206" s="15"/>
      <c r="Q206" s="15"/>
      <c r="R206" s="15"/>
      <c r="S206" s="15"/>
      <c r="T206" s="15"/>
    </row>
    <row r="207" spans="1:20" ht="16.2" customHeight="1" x14ac:dyDescent="0.25">
      <c r="A207" s="189"/>
      <c r="B207" s="189"/>
      <c r="C207" s="1048" t="s">
        <v>513</v>
      </c>
      <c r="D207" s="924" t="s">
        <v>798</v>
      </c>
      <c r="E207" s="1035"/>
      <c r="F207" s="965">
        <v>134926</v>
      </c>
      <c r="G207" s="15">
        <v>7500</v>
      </c>
      <c r="H207" s="15">
        <v>7500</v>
      </c>
      <c r="I207" s="131">
        <f t="shared" si="11"/>
        <v>7500</v>
      </c>
      <c r="J207" s="170">
        <f t="shared" si="8"/>
        <v>100</v>
      </c>
      <c r="K207" s="179"/>
      <c r="L207" s="15"/>
      <c r="M207" s="15"/>
      <c r="N207" s="179"/>
      <c r="O207" s="179"/>
      <c r="P207" s="179"/>
      <c r="Q207" s="179"/>
      <c r="R207" s="179">
        <v>7500</v>
      </c>
      <c r="S207" s="179"/>
      <c r="T207" s="179"/>
    </row>
    <row r="208" spans="1:20" ht="16.2" customHeight="1" x14ac:dyDescent="0.25">
      <c r="A208" s="189"/>
      <c r="B208" s="189"/>
      <c r="C208" s="1011" t="s">
        <v>2058</v>
      </c>
      <c r="D208" s="924" t="s">
        <v>2059</v>
      </c>
      <c r="E208" s="1035"/>
      <c r="F208" s="965">
        <v>132935</v>
      </c>
      <c r="G208" s="15"/>
      <c r="H208" s="15">
        <v>9992</v>
      </c>
      <c r="I208" s="131">
        <f t="shared" si="11"/>
        <v>9991</v>
      </c>
      <c r="J208" s="170">
        <f t="shared" si="8"/>
        <v>99.98999199359487</v>
      </c>
      <c r="K208" s="179"/>
      <c r="L208" s="15"/>
      <c r="M208" s="15"/>
      <c r="N208" s="15"/>
      <c r="O208" s="15"/>
      <c r="P208" s="15"/>
      <c r="Q208" s="15">
        <v>9991</v>
      </c>
      <c r="R208" s="15"/>
      <c r="S208" s="15"/>
      <c r="T208" s="15"/>
    </row>
    <row r="209" spans="1:20" ht="22.2" customHeight="1" x14ac:dyDescent="0.25">
      <c r="A209" s="189"/>
      <c r="B209" s="189"/>
      <c r="C209" s="1011" t="s">
        <v>2060</v>
      </c>
      <c r="D209" s="924" t="s">
        <v>2061</v>
      </c>
      <c r="E209" s="1035"/>
      <c r="F209" s="965">
        <v>132925</v>
      </c>
      <c r="G209" s="15"/>
      <c r="H209" s="15">
        <v>10000</v>
      </c>
      <c r="I209" s="131">
        <f t="shared" si="11"/>
        <v>0</v>
      </c>
      <c r="J209" s="170">
        <f t="shared" si="8"/>
        <v>0</v>
      </c>
      <c r="K209" s="179"/>
      <c r="L209" s="15"/>
      <c r="M209" s="15"/>
      <c r="N209" s="15"/>
      <c r="O209" s="15"/>
      <c r="P209" s="15"/>
      <c r="Q209" s="15"/>
      <c r="R209" s="15"/>
      <c r="S209" s="15"/>
      <c r="T209" s="15"/>
    </row>
    <row r="210" spans="1:20" ht="16.2" customHeight="1" x14ac:dyDescent="0.25">
      <c r="A210" s="189"/>
      <c r="B210" s="189"/>
      <c r="C210" s="1011" t="s">
        <v>1101</v>
      </c>
      <c r="D210" s="924" t="s">
        <v>2062</v>
      </c>
      <c r="E210" s="1035"/>
      <c r="F210" s="965">
        <v>134901</v>
      </c>
      <c r="G210" s="15"/>
      <c r="H210" s="15">
        <v>1000</v>
      </c>
      <c r="I210" s="131">
        <f t="shared" si="11"/>
        <v>0</v>
      </c>
      <c r="J210" s="170">
        <f t="shared" si="8"/>
        <v>0</v>
      </c>
      <c r="K210" s="179"/>
      <c r="L210" s="15"/>
      <c r="M210" s="15"/>
      <c r="N210" s="15"/>
      <c r="O210" s="15"/>
      <c r="P210" s="15"/>
      <c r="Q210" s="15"/>
      <c r="R210" s="15"/>
      <c r="S210" s="15"/>
      <c r="T210" s="15"/>
    </row>
    <row r="211" spans="1:20" ht="16.2" customHeight="1" x14ac:dyDescent="0.25">
      <c r="A211" s="189"/>
      <c r="B211" s="189"/>
      <c r="C211" s="1011" t="s">
        <v>901</v>
      </c>
      <c r="D211" s="924" t="s">
        <v>2063</v>
      </c>
      <c r="E211" s="1035"/>
      <c r="F211" s="965">
        <v>134902</v>
      </c>
      <c r="G211" s="15"/>
      <c r="H211" s="15">
        <v>1247</v>
      </c>
      <c r="I211" s="131">
        <f t="shared" si="11"/>
        <v>0</v>
      </c>
      <c r="J211" s="170">
        <f t="shared" si="8"/>
        <v>0</v>
      </c>
      <c r="K211" s="179"/>
      <c r="L211" s="15"/>
      <c r="M211" s="15"/>
      <c r="N211" s="15"/>
      <c r="O211" s="15"/>
      <c r="P211" s="15"/>
      <c r="Q211" s="15"/>
      <c r="R211" s="15"/>
      <c r="S211" s="15"/>
      <c r="T211" s="15"/>
    </row>
    <row r="212" spans="1:20" ht="16.2" customHeight="1" x14ac:dyDescent="0.25">
      <c r="A212" s="189"/>
      <c r="B212" s="189"/>
      <c r="C212" s="1031" t="s">
        <v>520</v>
      </c>
      <c r="D212" s="1049" t="s">
        <v>799</v>
      </c>
      <c r="E212" s="1035"/>
      <c r="F212" s="965"/>
      <c r="G212" s="15"/>
      <c r="H212" s="15"/>
      <c r="I212" s="131"/>
      <c r="J212" s="170"/>
      <c r="K212" s="179"/>
      <c r="L212" s="15"/>
      <c r="M212" s="15"/>
      <c r="N212" s="179"/>
      <c r="O212" s="179"/>
      <c r="P212" s="179"/>
      <c r="Q212" s="179"/>
      <c r="R212" s="179"/>
      <c r="S212" s="179"/>
      <c r="T212" s="179"/>
    </row>
    <row r="213" spans="1:20" ht="16.2" customHeight="1" x14ac:dyDescent="0.25">
      <c r="A213" s="189"/>
      <c r="B213" s="189"/>
      <c r="C213" s="1011" t="s">
        <v>522</v>
      </c>
      <c r="D213" s="1050" t="s">
        <v>2064</v>
      </c>
      <c r="E213" s="1035"/>
      <c r="F213" s="965">
        <v>132924</v>
      </c>
      <c r="G213" s="15">
        <v>3339</v>
      </c>
      <c r="H213" s="15">
        <v>3339</v>
      </c>
      <c r="I213" s="131">
        <f t="shared" si="11"/>
        <v>3339</v>
      </c>
      <c r="J213" s="170">
        <f t="shared" si="8"/>
        <v>100</v>
      </c>
      <c r="K213" s="179"/>
      <c r="L213" s="15"/>
      <c r="M213" s="15"/>
      <c r="N213" s="179"/>
      <c r="O213" s="179"/>
      <c r="P213" s="179">
        <v>3339</v>
      </c>
      <c r="Q213" s="179"/>
      <c r="R213" s="179"/>
      <c r="S213" s="179"/>
      <c r="T213" s="179"/>
    </row>
    <row r="214" spans="1:20" ht="16.2" customHeight="1" x14ac:dyDescent="0.25">
      <c r="A214" s="189"/>
      <c r="B214" s="189"/>
      <c r="C214" s="1012" t="s">
        <v>1084</v>
      </c>
      <c r="D214" s="1051" t="s">
        <v>2065</v>
      </c>
      <c r="E214" s="1035"/>
      <c r="F214" s="965">
        <v>134961</v>
      </c>
      <c r="G214" s="15">
        <v>1000</v>
      </c>
      <c r="H214" s="15">
        <v>2492</v>
      </c>
      <c r="I214" s="131">
        <f t="shared" si="11"/>
        <v>2491</v>
      </c>
      <c r="J214" s="170">
        <f t="shared" si="8"/>
        <v>99.959871589085068</v>
      </c>
      <c r="K214" s="179"/>
      <c r="L214" s="15"/>
      <c r="M214" s="15"/>
      <c r="N214" s="179"/>
      <c r="O214" s="179"/>
      <c r="P214" s="179">
        <v>2491</v>
      </c>
      <c r="Q214" s="179"/>
      <c r="R214" s="179"/>
      <c r="S214" s="179"/>
      <c r="T214" s="179"/>
    </row>
    <row r="215" spans="1:20" ht="16.2" customHeight="1" x14ac:dyDescent="0.25">
      <c r="A215" s="189"/>
      <c r="B215" s="189"/>
      <c r="C215" s="1012" t="s">
        <v>1085</v>
      </c>
      <c r="D215" s="963" t="s">
        <v>2066</v>
      </c>
      <c r="E215" s="1035"/>
      <c r="F215" s="965">
        <v>134962</v>
      </c>
      <c r="G215" s="15">
        <v>3000</v>
      </c>
      <c r="H215" s="15">
        <v>1154</v>
      </c>
      <c r="I215" s="131">
        <f t="shared" si="11"/>
        <v>1154</v>
      </c>
      <c r="J215" s="170">
        <f t="shared" si="8"/>
        <v>100</v>
      </c>
      <c r="K215" s="179"/>
      <c r="L215" s="15"/>
      <c r="M215" s="15"/>
      <c r="N215" s="15"/>
      <c r="O215" s="15"/>
      <c r="P215" s="15"/>
      <c r="Q215" s="15">
        <v>1154</v>
      </c>
      <c r="R215" s="15"/>
      <c r="S215" s="15"/>
      <c r="T215" s="15"/>
    </row>
    <row r="216" spans="1:20" ht="16.2" customHeight="1" x14ac:dyDescent="0.25">
      <c r="A216" s="189"/>
      <c r="B216" s="189"/>
      <c r="C216" s="1012" t="s">
        <v>2067</v>
      </c>
      <c r="D216" s="963" t="s">
        <v>2068</v>
      </c>
      <c r="E216" s="1035"/>
      <c r="F216" s="965">
        <v>134967</v>
      </c>
      <c r="G216" s="15"/>
      <c r="H216" s="15">
        <v>12292</v>
      </c>
      <c r="I216" s="131">
        <f t="shared" si="11"/>
        <v>12292</v>
      </c>
      <c r="J216" s="170">
        <f t="shared" si="8"/>
        <v>100</v>
      </c>
      <c r="K216" s="179"/>
      <c r="L216" s="15"/>
      <c r="M216" s="15"/>
      <c r="N216" s="179"/>
      <c r="O216" s="179"/>
      <c r="P216" s="179"/>
      <c r="Q216" s="179">
        <v>12292</v>
      </c>
      <c r="R216" s="179"/>
      <c r="S216" s="179"/>
      <c r="T216" s="179"/>
    </row>
    <row r="217" spans="1:20" ht="16.2" customHeight="1" x14ac:dyDescent="0.25">
      <c r="A217" s="189"/>
      <c r="B217" s="189"/>
      <c r="C217" s="1012" t="s">
        <v>2069</v>
      </c>
      <c r="D217" s="963" t="s">
        <v>2070</v>
      </c>
      <c r="E217" s="1035"/>
      <c r="F217" s="965">
        <v>134951</v>
      </c>
      <c r="G217" s="15"/>
      <c r="H217" s="15">
        <v>11333</v>
      </c>
      <c r="I217" s="131">
        <f t="shared" si="11"/>
        <v>11281</v>
      </c>
      <c r="J217" s="170">
        <f t="shared" si="8"/>
        <v>99.541162975381624</v>
      </c>
      <c r="K217" s="179"/>
      <c r="L217" s="15"/>
      <c r="M217" s="15"/>
      <c r="N217" s="179"/>
      <c r="O217" s="179"/>
      <c r="P217" s="179">
        <v>714</v>
      </c>
      <c r="Q217" s="179">
        <v>10567</v>
      </c>
      <c r="R217" s="179"/>
      <c r="S217" s="179"/>
      <c r="T217" s="179"/>
    </row>
    <row r="218" spans="1:20" ht="16.2" customHeight="1" x14ac:dyDescent="0.25">
      <c r="A218" s="189"/>
      <c r="B218" s="189"/>
      <c r="C218" s="1012" t="s">
        <v>2071</v>
      </c>
      <c r="D218" s="1052" t="s">
        <v>2072</v>
      </c>
      <c r="E218" s="1035"/>
      <c r="F218" s="965">
        <v>132999</v>
      </c>
      <c r="G218" s="15"/>
      <c r="H218" s="15">
        <v>1500</v>
      </c>
      <c r="I218" s="131">
        <f t="shared" si="11"/>
        <v>610</v>
      </c>
      <c r="J218" s="170">
        <f t="shared" si="8"/>
        <v>40.666666666666664</v>
      </c>
      <c r="K218" s="179"/>
      <c r="L218" s="15"/>
      <c r="M218" s="15"/>
      <c r="N218" s="179"/>
      <c r="O218" s="179"/>
      <c r="P218" s="179">
        <v>610</v>
      </c>
      <c r="Q218" s="179"/>
      <c r="R218" s="179"/>
      <c r="S218" s="179"/>
      <c r="T218" s="179"/>
    </row>
    <row r="219" spans="1:20" ht="16.2" customHeight="1" x14ac:dyDescent="0.25">
      <c r="A219" s="189"/>
      <c r="B219" s="189"/>
      <c r="C219" s="1039" t="s">
        <v>616</v>
      </c>
      <c r="D219" s="1053" t="s">
        <v>2025</v>
      </c>
      <c r="E219" s="1046"/>
      <c r="F219" s="1054"/>
      <c r="G219" s="15"/>
      <c r="H219" s="15"/>
      <c r="I219" s="131"/>
      <c r="J219" s="170"/>
      <c r="K219" s="179"/>
      <c r="L219" s="15"/>
      <c r="M219" s="15"/>
      <c r="N219" s="15"/>
      <c r="O219" s="15"/>
      <c r="P219" s="15"/>
      <c r="Q219" s="15"/>
      <c r="R219" s="15"/>
      <c r="S219" s="15"/>
      <c r="T219" s="15"/>
    </row>
    <row r="220" spans="1:20" s="531" customFormat="1" ht="16.2" customHeight="1" x14ac:dyDescent="0.25">
      <c r="A220" s="550"/>
      <c r="B220" s="550"/>
      <c r="C220" s="1012" t="s">
        <v>429</v>
      </c>
      <c r="D220" s="1055" t="s">
        <v>902</v>
      </c>
      <c r="E220" s="1056"/>
      <c r="F220" s="965">
        <v>132915</v>
      </c>
      <c r="G220" s="362">
        <v>1000</v>
      </c>
      <c r="H220" s="362">
        <v>1000</v>
      </c>
      <c r="I220" s="131">
        <f t="shared" si="11"/>
        <v>0</v>
      </c>
      <c r="J220" s="170">
        <f t="shared" si="8"/>
        <v>0</v>
      </c>
      <c r="K220" s="543"/>
      <c r="L220" s="362"/>
      <c r="M220" s="362"/>
      <c r="N220" s="362"/>
      <c r="O220" s="362"/>
      <c r="P220" s="362"/>
      <c r="Q220" s="362"/>
      <c r="R220" s="362"/>
      <c r="S220" s="362"/>
      <c r="T220" s="362"/>
    </row>
    <row r="221" spans="1:20" s="531" customFormat="1" ht="16.2" customHeight="1" x14ac:dyDescent="0.25">
      <c r="A221" s="550"/>
      <c r="B221" s="550"/>
      <c r="C221" s="1012" t="s">
        <v>430</v>
      </c>
      <c r="D221" s="1050" t="s">
        <v>1086</v>
      </c>
      <c r="E221" s="1035"/>
      <c r="F221" s="965">
        <v>134941</v>
      </c>
      <c r="G221" s="362">
        <v>3074</v>
      </c>
      <c r="H221" s="362">
        <v>3074</v>
      </c>
      <c r="I221" s="131">
        <f t="shared" si="11"/>
        <v>3074</v>
      </c>
      <c r="J221" s="170">
        <f t="shared" ref="J221:J223" si="12">I221/H221*100</f>
        <v>100</v>
      </c>
      <c r="K221" s="543"/>
      <c r="L221" s="362"/>
      <c r="M221" s="362"/>
      <c r="N221" s="362"/>
      <c r="O221" s="362"/>
      <c r="P221" s="362"/>
      <c r="Q221" s="362">
        <v>3074</v>
      </c>
      <c r="R221" s="362"/>
      <c r="S221" s="362"/>
      <c r="T221" s="362"/>
    </row>
    <row r="222" spans="1:20" s="531" customFormat="1" ht="16.2" customHeight="1" x14ac:dyDescent="0.25">
      <c r="A222" s="550"/>
      <c r="B222" s="550"/>
      <c r="C222" s="1012" t="s">
        <v>431</v>
      </c>
      <c r="D222" s="263" t="s">
        <v>1069</v>
      </c>
      <c r="E222" s="1046"/>
      <c r="F222" s="965">
        <v>134939</v>
      </c>
      <c r="G222" s="362">
        <v>19955</v>
      </c>
      <c r="H222" s="362">
        <v>20488</v>
      </c>
      <c r="I222" s="131">
        <f t="shared" si="11"/>
        <v>20488</v>
      </c>
      <c r="J222" s="170">
        <f t="shared" si="12"/>
        <v>100</v>
      </c>
      <c r="K222" s="543"/>
      <c r="L222" s="362"/>
      <c r="M222" s="362"/>
      <c r="N222" s="362"/>
      <c r="O222" s="362"/>
      <c r="P222" s="362">
        <v>10790</v>
      </c>
      <c r="Q222" s="362">
        <v>9698</v>
      </c>
      <c r="R222" s="362"/>
      <c r="S222" s="362"/>
      <c r="T222" s="362"/>
    </row>
    <row r="223" spans="1:20" ht="23.4" customHeight="1" x14ac:dyDescent="0.25">
      <c r="A223" s="189"/>
      <c r="B223" s="189"/>
      <c r="C223" s="1012" t="s">
        <v>432</v>
      </c>
      <c r="D223" s="924" t="s">
        <v>903</v>
      </c>
      <c r="E223" s="1033"/>
      <c r="F223" s="965">
        <v>134927</v>
      </c>
      <c r="G223" s="15">
        <v>1024</v>
      </c>
      <c r="H223" s="15">
        <v>1024</v>
      </c>
      <c r="I223" s="131">
        <f t="shared" si="11"/>
        <v>0</v>
      </c>
      <c r="J223" s="170">
        <f t="shared" si="12"/>
        <v>0</v>
      </c>
      <c r="K223" s="179"/>
      <c r="L223" s="15"/>
      <c r="M223" s="15"/>
      <c r="N223" s="15"/>
      <c r="O223" s="15"/>
      <c r="P223" s="15"/>
      <c r="Q223" s="15"/>
      <c r="R223" s="15"/>
      <c r="S223" s="15"/>
      <c r="T223" s="15"/>
    </row>
    <row r="224" spans="1:20" ht="18.75" customHeight="1" x14ac:dyDescent="0.25">
      <c r="A224" s="113"/>
      <c r="B224" s="113"/>
      <c r="C224" s="182"/>
      <c r="D224" s="105" t="s">
        <v>180</v>
      </c>
      <c r="E224" s="184"/>
      <c r="F224" s="185"/>
      <c r="G224" s="223">
        <f>SUM(G173:G223)</f>
        <v>1125259</v>
      </c>
      <c r="H224" s="223">
        <f>SUM(H173:H223)</f>
        <v>1340379</v>
      </c>
      <c r="I224" s="223">
        <f>SUM(I173:I223)</f>
        <v>1221743</v>
      </c>
      <c r="J224" s="224">
        <f t="shared" ref="J224:J280" si="13">I224/H224*100</f>
        <v>91.149070524083115</v>
      </c>
      <c r="K224" s="223">
        <f t="shared" ref="K224:T224" si="14">SUM(K173:K223)</f>
        <v>2375</v>
      </c>
      <c r="L224" s="223">
        <f t="shared" si="14"/>
        <v>395</v>
      </c>
      <c r="M224" s="223">
        <f t="shared" si="14"/>
        <v>26016</v>
      </c>
      <c r="N224" s="223">
        <f t="shared" si="14"/>
        <v>4070</v>
      </c>
      <c r="O224" s="223">
        <f t="shared" si="14"/>
        <v>974542</v>
      </c>
      <c r="P224" s="223">
        <f t="shared" si="14"/>
        <v>53854</v>
      </c>
      <c r="Q224" s="223">
        <f t="shared" si="14"/>
        <v>129015</v>
      </c>
      <c r="R224" s="223">
        <f t="shared" si="14"/>
        <v>31476</v>
      </c>
      <c r="S224" s="223">
        <f t="shared" si="14"/>
        <v>0</v>
      </c>
      <c r="T224" s="223">
        <f t="shared" si="14"/>
        <v>0</v>
      </c>
    </row>
    <row r="225" spans="1:20" ht="12.9" customHeight="1" x14ac:dyDescent="0.25">
      <c r="A225" s="189">
        <v>1</v>
      </c>
      <c r="B225" s="189">
        <v>14</v>
      </c>
      <c r="C225" s="225"/>
      <c r="D225" s="233" t="s">
        <v>151</v>
      </c>
      <c r="E225" s="7"/>
      <c r="F225" s="226"/>
      <c r="G225" s="196"/>
      <c r="H225" s="196"/>
      <c r="I225" s="131"/>
      <c r="J225" s="170"/>
      <c r="K225" s="196"/>
      <c r="L225" s="131"/>
      <c r="M225" s="131"/>
      <c r="N225" s="131"/>
      <c r="O225" s="131"/>
      <c r="P225" s="131"/>
      <c r="Q225" s="195"/>
      <c r="R225" s="195"/>
      <c r="S225" s="195"/>
      <c r="T225" s="195"/>
    </row>
    <row r="226" spans="1:20" ht="12.9" customHeight="1" x14ac:dyDescent="0.25">
      <c r="A226" s="189"/>
      <c r="B226" s="189"/>
      <c r="C226" s="225"/>
      <c r="D226" s="176" t="s">
        <v>181</v>
      </c>
      <c r="E226" s="7"/>
      <c r="F226" s="226"/>
      <c r="G226" s="196"/>
      <c r="H226" s="196"/>
      <c r="I226" s="131"/>
      <c r="J226" s="170"/>
      <c r="K226" s="196"/>
      <c r="L226" s="131"/>
      <c r="M226" s="131"/>
      <c r="N226" s="131"/>
      <c r="O226" s="131"/>
      <c r="P226" s="131"/>
      <c r="Q226" s="195"/>
      <c r="R226" s="195"/>
      <c r="S226" s="195"/>
      <c r="T226" s="195"/>
    </row>
    <row r="227" spans="1:20" ht="12.9" customHeight="1" x14ac:dyDescent="0.25">
      <c r="A227" s="189"/>
      <c r="B227" s="189"/>
      <c r="C227" s="225"/>
      <c r="D227" s="249" t="s">
        <v>433</v>
      </c>
      <c r="E227" s="13">
        <v>1</v>
      </c>
      <c r="F227" s="13">
        <v>171918</v>
      </c>
      <c r="G227" s="15">
        <v>1104</v>
      </c>
      <c r="H227" s="15">
        <v>984</v>
      </c>
      <c r="I227" s="131">
        <f t="shared" si="11"/>
        <v>41</v>
      </c>
      <c r="J227" s="170">
        <f t="shared" si="13"/>
        <v>4.1666666666666661</v>
      </c>
      <c r="K227" s="179"/>
      <c r="L227" s="15"/>
      <c r="M227" s="15">
        <v>41</v>
      </c>
      <c r="N227" s="15"/>
      <c r="O227" s="15"/>
      <c r="P227" s="15"/>
      <c r="Q227" s="15"/>
      <c r="R227" s="15"/>
      <c r="S227" s="15"/>
      <c r="T227" s="15"/>
    </row>
    <row r="228" spans="1:20" ht="23.25" customHeight="1" x14ac:dyDescent="0.25">
      <c r="A228" s="189"/>
      <c r="B228" s="189"/>
      <c r="C228" s="225"/>
      <c r="D228" s="111" t="s">
        <v>434</v>
      </c>
      <c r="E228" s="13">
        <v>1</v>
      </c>
      <c r="F228" s="13">
        <v>171922</v>
      </c>
      <c r="G228" s="15">
        <v>2305</v>
      </c>
      <c r="H228" s="15">
        <v>2114</v>
      </c>
      <c r="I228" s="131">
        <f t="shared" si="11"/>
        <v>475</v>
      </c>
      <c r="J228" s="170">
        <f t="shared" si="13"/>
        <v>22.469252601702934</v>
      </c>
      <c r="K228" s="179"/>
      <c r="L228" s="15"/>
      <c r="M228" s="15">
        <v>475</v>
      </c>
      <c r="N228" s="15"/>
      <c r="O228" s="15"/>
      <c r="P228" s="15"/>
      <c r="Q228" s="15"/>
      <c r="R228" s="15"/>
      <c r="S228" s="15"/>
      <c r="T228" s="15"/>
    </row>
    <row r="229" spans="1:20" ht="12.9" customHeight="1" x14ac:dyDescent="0.25">
      <c r="A229" s="189"/>
      <c r="B229" s="189"/>
      <c r="C229" s="225"/>
      <c r="D229" s="249" t="s">
        <v>435</v>
      </c>
      <c r="E229" s="13">
        <v>1</v>
      </c>
      <c r="F229" s="13">
        <v>171926</v>
      </c>
      <c r="G229" s="15">
        <v>1500</v>
      </c>
      <c r="H229" s="15">
        <v>1620</v>
      </c>
      <c r="I229" s="131">
        <f t="shared" si="11"/>
        <v>660</v>
      </c>
      <c r="J229" s="170">
        <f t="shared" si="13"/>
        <v>40.74074074074074</v>
      </c>
      <c r="K229" s="179"/>
      <c r="L229" s="15"/>
      <c r="M229" s="15">
        <v>660</v>
      </c>
      <c r="N229" s="15"/>
      <c r="O229" s="15"/>
      <c r="P229" s="15"/>
      <c r="Q229" s="15"/>
      <c r="R229" s="15"/>
      <c r="S229" s="15"/>
      <c r="T229" s="15"/>
    </row>
    <row r="230" spans="1:20" ht="12.9" customHeight="1" x14ac:dyDescent="0.25">
      <c r="A230" s="189"/>
      <c r="B230" s="189"/>
      <c r="C230" s="225"/>
      <c r="D230" s="249" t="s">
        <v>436</v>
      </c>
      <c r="E230" s="13">
        <v>1</v>
      </c>
      <c r="F230" s="13">
        <v>171967</v>
      </c>
      <c r="G230" s="179">
        <v>4000</v>
      </c>
      <c r="H230" s="179">
        <v>14987</v>
      </c>
      <c r="I230" s="131">
        <f t="shared" si="11"/>
        <v>13173</v>
      </c>
      <c r="J230" s="170">
        <f t="shared" si="13"/>
        <v>87.896176686461601</v>
      </c>
      <c r="K230" s="179"/>
      <c r="L230" s="15"/>
      <c r="M230" s="15">
        <v>13173</v>
      </c>
      <c r="N230" s="15"/>
      <c r="O230" s="15"/>
      <c r="P230" s="15"/>
      <c r="Q230" s="15"/>
      <c r="R230" s="15"/>
      <c r="S230" s="15"/>
      <c r="T230" s="15"/>
    </row>
    <row r="231" spans="1:20" ht="12.9" customHeight="1" x14ac:dyDescent="0.25">
      <c r="A231" s="113"/>
      <c r="B231" s="113"/>
      <c r="C231" s="182"/>
      <c r="D231" s="183" t="s">
        <v>437</v>
      </c>
      <c r="E231" s="234"/>
      <c r="F231" s="235"/>
      <c r="G231" s="236">
        <f>SUM(G227:G230)</f>
        <v>8909</v>
      </c>
      <c r="H231" s="236">
        <f>SUM(H227:H230)</f>
        <v>19705</v>
      </c>
      <c r="I231" s="236">
        <f>SUM(I227:I230)</f>
        <v>14349</v>
      </c>
      <c r="J231" s="224">
        <f t="shared" si="13"/>
        <v>72.81908145140828</v>
      </c>
      <c r="K231" s="236">
        <f t="shared" ref="K231:T231" si="15">SUM(K227:K230)</f>
        <v>0</v>
      </c>
      <c r="L231" s="237">
        <f t="shared" si="15"/>
        <v>0</v>
      </c>
      <c r="M231" s="237">
        <f t="shared" si="15"/>
        <v>14349</v>
      </c>
      <c r="N231" s="237">
        <f t="shared" si="15"/>
        <v>0</v>
      </c>
      <c r="O231" s="237">
        <f t="shared" si="15"/>
        <v>0</v>
      </c>
      <c r="P231" s="237">
        <f t="shared" si="15"/>
        <v>0</v>
      </c>
      <c r="Q231" s="237">
        <f t="shared" si="15"/>
        <v>0</v>
      </c>
      <c r="R231" s="237">
        <f t="shared" si="15"/>
        <v>0</v>
      </c>
      <c r="S231" s="237">
        <f t="shared" si="15"/>
        <v>0</v>
      </c>
      <c r="T231" s="237">
        <f t="shared" si="15"/>
        <v>0</v>
      </c>
    </row>
    <row r="232" spans="1:20" ht="12.9" customHeight="1" x14ac:dyDescent="0.25">
      <c r="A232" s="189"/>
      <c r="B232" s="189"/>
      <c r="C232" s="225"/>
      <c r="D232" s="208" t="s">
        <v>438</v>
      </c>
      <c r="E232" s="238"/>
      <c r="F232" s="125"/>
      <c r="G232" s="15"/>
      <c r="H232" s="15"/>
      <c r="I232" s="131"/>
      <c r="J232" s="170"/>
      <c r="K232" s="164"/>
      <c r="L232" s="131"/>
      <c r="M232" s="131"/>
      <c r="N232" s="131"/>
      <c r="O232" s="131"/>
      <c r="P232" s="131"/>
      <c r="Q232" s="131"/>
      <c r="R232" s="131"/>
      <c r="S232" s="131"/>
      <c r="T232" s="131"/>
    </row>
    <row r="233" spans="1:20" ht="12.9" customHeight="1" x14ac:dyDescent="0.25">
      <c r="A233" s="189"/>
      <c r="B233" s="189"/>
      <c r="C233" s="231"/>
      <c r="D233" s="239" t="s">
        <v>904</v>
      </c>
      <c r="E233" s="240"/>
      <c r="F233" s="240"/>
      <c r="G233" s="15"/>
      <c r="H233" s="15"/>
      <c r="I233" s="131"/>
      <c r="J233" s="170"/>
      <c r="K233" s="164"/>
      <c r="L233" s="131"/>
      <c r="M233" s="131"/>
      <c r="N233" s="131"/>
      <c r="O233" s="131"/>
      <c r="P233" s="131"/>
      <c r="Q233" s="131"/>
      <c r="R233" s="131"/>
      <c r="S233" s="131"/>
      <c r="T233" s="131"/>
    </row>
    <row r="234" spans="1:20" ht="12.9" customHeight="1" x14ac:dyDescent="0.25">
      <c r="A234" s="189"/>
      <c r="B234" s="189"/>
      <c r="C234" s="232" t="s">
        <v>312</v>
      </c>
      <c r="D234" s="239" t="s">
        <v>905</v>
      </c>
      <c r="E234" s="240"/>
      <c r="F234" s="13">
        <v>162650</v>
      </c>
      <c r="G234" s="15">
        <v>14062</v>
      </c>
      <c r="H234" s="15">
        <v>14062</v>
      </c>
      <c r="I234" s="131">
        <f t="shared" si="11"/>
        <v>4158</v>
      </c>
      <c r="J234" s="170">
        <f t="shared" si="13"/>
        <v>29.569051344047786</v>
      </c>
      <c r="K234" s="164"/>
      <c r="L234" s="131"/>
      <c r="M234" s="131"/>
      <c r="N234" s="131"/>
      <c r="O234" s="131"/>
      <c r="P234" s="131">
        <v>4158</v>
      </c>
      <c r="Q234" s="131"/>
      <c r="R234" s="131"/>
      <c r="S234" s="131"/>
      <c r="T234" s="131"/>
    </row>
    <row r="235" spans="1:20" ht="12.9" customHeight="1" x14ac:dyDescent="0.25">
      <c r="A235" s="189"/>
      <c r="B235" s="189"/>
      <c r="C235" s="232" t="s">
        <v>439</v>
      </c>
      <c r="D235" s="241" t="s">
        <v>906</v>
      </c>
      <c r="E235" s="240"/>
      <c r="F235" s="13">
        <v>164903</v>
      </c>
      <c r="G235" s="15">
        <v>6449</v>
      </c>
      <c r="H235" s="15">
        <v>6513</v>
      </c>
      <c r="I235" s="131">
        <f t="shared" si="11"/>
        <v>418</v>
      </c>
      <c r="J235" s="170">
        <f t="shared" si="13"/>
        <v>6.417933364041148</v>
      </c>
      <c r="K235" s="164"/>
      <c r="L235" s="131"/>
      <c r="M235" s="131"/>
      <c r="N235" s="131"/>
      <c r="O235" s="131"/>
      <c r="P235" s="131"/>
      <c r="Q235" s="131"/>
      <c r="R235" s="131">
        <v>418</v>
      </c>
      <c r="S235" s="131"/>
      <c r="T235" s="131"/>
    </row>
    <row r="236" spans="1:20" ht="12.9" customHeight="1" x14ac:dyDescent="0.25">
      <c r="A236" s="113"/>
      <c r="B236" s="113"/>
      <c r="C236" s="182"/>
      <c r="D236" s="183" t="s">
        <v>183</v>
      </c>
      <c r="E236" s="242"/>
      <c r="F236" s="243"/>
      <c r="G236" s="142">
        <f>SUM(G231:G235)</f>
        <v>29420</v>
      </c>
      <c r="H236" s="142">
        <f>SUM(H231:H235)</f>
        <v>40280</v>
      </c>
      <c r="I236" s="142">
        <f>SUM(I231:I235)</f>
        <v>18925</v>
      </c>
      <c r="J236" s="224">
        <f t="shared" si="13"/>
        <v>46.98361469712016</v>
      </c>
      <c r="K236" s="281">
        <f t="shared" ref="K236:T236" si="16">SUM(K231:K235)</f>
        <v>0</v>
      </c>
      <c r="L236" s="142">
        <f t="shared" si="16"/>
        <v>0</v>
      </c>
      <c r="M236" s="142">
        <f t="shared" si="16"/>
        <v>14349</v>
      </c>
      <c r="N236" s="142">
        <f t="shared" si="16"/>
        <v>0</v>
      </c>
      <c r="O236" s="142">
        <f t="shared" si="16"/>
        <v>0</v>
      </c>
      <c r="P236" s="142">
        <f t="shared" si="16"/>
        <v>4158</v>
      </c>
      <c r="Q236" s="142">
        <f t="shared" si="16"/>
        <v>0</v>
      </c>
      <c r="R236" s="142">
        <f t="shared" si="16"/>
        <v>418</v>
      </c>
      <c r="S236" s="142">
        <f t="shared" si="16"/>
        <v>0</v>
      </c>
      <c r="T236" s="142">
        <f t="shared" si="16"/>
        <v>0</v>
      </c>
    </row>
    <row r="237" spans="1:20" ht="14.1" customHeight="1" x14ac:dyDescent="0.25">
      <c r="A237" s="125">
        <v>1</v>
      </c>
      <c r="B237" s="125">
        <v>15</v>
      </c>
      <c r="C237" s="175"/>
      <c r="D237" s="233" t="s">
        <v>440</v>
      </c>
      <c r="E237" s="190"/>
      <c r="F237" s="181"/>
      <c r="G237" s="179"/>
      <c r="H237" s="179"/>
      <c r="I237" s="131"/>
      <c r="J237" s="170"/>
      <c r="K237" s="179"/>
      <c r="L237" s="131"/>
      <c r="M237" s="131"/>
      <c r="N237" s="131"/>
      <c r="O237" s="131"/>
      <c r="P237" s="131"/>
      <c r="Q237" s="15"/>
      <c r="R237" s="15"/>
      <c r="S237" s="15"/>
      <c r="T237" s="15"/>
    </row>
    <row r="238" spans="1:20" ht="14.1" customHeight="1" x14ac:dyDescent="0.25">
      <c r="A238" s="125"/>
      <c r="B238" s="125"/>
      <c r="C238" s="175"/>
      <c r="D238" s="244" t="s">
        <v>441</v>
      </c>
      <c r="E238" s="190"/>
      <c r="F238" s="181"/>
      <c r="G238" s="179"/>
      <c r="H238" s="179"/>
      <c r="I238" s="131"/>
      <c r="J238" s="170"/>
      <c r="K238" s="179"/>
      <c r="L238" s="131"/>
      <c r="M238" s="131"/>
      <c r="N238" s="131"/>
      <c r="O238" s="131"/>
      <c r="P238" s="131"/>
      <c r="Q238" s="15"/>
      <c r="R238" s="15"/>
      <c r="S238" s="15"/>
      <c r="T238" s="15"/>
    </row>
    <row r="239" spans="1:20" ht="14.1" customHeight="1" x14ac:dyDescent="0.25">
      <c r="A239" s="125"/>
      <c r="B239" s="125"/>
      <c r="C239" s="175"/>
      <c r="D239" s="112" t="s">
        <v>442</v>
      </c>
      <c r="E239" s="13">
        <v>1</v>
      </c>
      <c r="F239" s="13">
        <v>151502</v>
      </c>
      <c r="G239" s="15">
        <v>29054</v>
      </c>
      <c r="H239" s="13">
        <v>22405</v>
      </c>
      <c r="I239" s="131">
        <f t="shared" ref="I239:I299" si="17">SUM(K239:T239)</f>
        <v>19753</v>
      </c>
      <c r="J239" s="170">
        <f t="shared" si="13"/>
        <v>88.163356393662127</v>
      </c>
      <c r="K239" s="179"/>
      <c r="L239" s="15"/>
      <c r="M239" s="15">
        <v>19753</v>
      </c>
      <c r="N239" s="15"/>
      <c r="O239" s="15"/>
      <c r="P239" s="15"/>
      <c r="Q239" s="15"/>
      <c r="R239" s="15"/>
      <c r="S239" s="15"/>
      <c r="T239" s="15"/>
    </row>
    <row r="240" spans="1:20" ht="19.5" customHeight="1" x14ac:dyDescent="0.25">
      <c r="A240" s="125"/>
      <c r="B240" s="125"/>
      <c r="C240" s="175"/>
      <c r="D240" s="109" t="s">
        <v>907</v>
      </c>
      <c r="E240" s="13">
        <v>1</v>
      </c>
      <c r="F240" s="13">
        <v>151530</v>
      </c>
      <c r="G240" s="15">
        <v>5432</v>
      </c>
      <c r="H240" s="13">
        <v>5002</v>
      </c>
      <c r="I240" s="131">
        <f t="shared" si="17"/>
        <v>5002</v>
      </c>
      <c r="J240" s="170">
        <f t="shared" si="13"/>
        <v>100</v>
      </c>
      <c r="K240" s="179"/>
      <c r="L240" s="15"/>
      <c r="M240" s="15">
        <v>5002</v>
      </c>
      <c r="N240" s="15"/>
      <c r="O240" s="15"/>
      <c r="P240" s="15"/>
      <c r="Q240" s="15"/>
      <c r="R240" s="15"/>
      <c r="S240" s="15"/>
      <c r="T240" s="15"/>
    </row>
    <row r="241" spans="1:20" ht="14.1" customHeight="1" x14ac:dyDescent="0.25">
      <c r="A241" s="125"/>
      <c r="B241" s="125"/>
      <c r="C241" s="175"/>
      <c r="D241" s="112" t="s">
        <v>443</v>
      </c>
      <c r="E241" s="13">
        <v>1</v>
      </c>
      <c r="F241" s="13">
        <v>151504</v>
      </c>
      <c r="G241" s="15">
        <v>226000</v>
      </c>
      <c r="H241" s="13">
        <v>229000</v>
      </c>
      <c r="I241" s="131">
        <f t="shared" si="17"/>
        <v>228989</v>
      </c>
      <c r="J241" s="170">
        <f t="shared" si="13"/>
        <v>99.995196506550215</v>
      </c>
      <c r="K241" s="179"/>
      <c r="L241" s="15"/>
      <c r="M241" s="15">
        <v>228989</v>
      </c>
      <c r="N241" s="15"/>
      <c r="O241" s="15"/>
      <c r="P241" s="15"/>
      <c r="Q241" s="15"/>
      <c r="R241" s="15"/>
      <c r="S241" s="15"/>
      <c r="T241" s="15"/>
    </row>
    <row r="242" spans="1:20" ht="14.1" customHeight="1" x14ac:dyDescent="0.25">
      <c r="A242" s="125"/>
      <c r="B242" s="125"/>
      <c r="C242" s="175"/>
      <c r="D242" s="119" t="s">
        <v>444</v>
      </c>
      <c r="E242" s="13">
        <v>1</v>
      </c>
      <c r="F242" s="13">
        <v>151501</v>
      </c>
      <c r="G242" s="15">
        <v>14288</v>
      </c>
      <c r="H242" s="13">
        <v>14288</v>
      </c>
      <c r="I242" s="131">
        <f t="shared" si="17"/>
        <v>12062</v>
      </c>
      <c r="J242" s="170">
        <f t="shared" si="13"/>
        <v>84.420492721164607</v>
      </c>
      <c r="K242" s="179"/>
      <c r="L242" s="15"/>
      <c r="M242" s="15">
        <v>12062</v>
      </c>
      <c r="N242" s="15"/>
      <c r="O242" s="15"/>
      <c r="P242" s="15"/>
      <c r="Q242" s="15"/>
      <c r="R242" s="15"/>
      <c r="S242" s="15"/>
      <c r="T242" s="15"/>
    </row>
    <row r="243" spans="1:20" ht="14.1" customHeight="1" x14ac:dyDescent="0.25">
      <c r="A243" s="125"/>
      <c r="B243" s="125"/>
      <c r="C243" s="175"/>
      <c r="D243" s="119" t="s">
        <v>445</v>
      </c>
      <c r="E243" s="13">
        <v>1</v>
      </c>
      <c r="F243" s="13">
        <v>151905</v>
      </c>
      <c r="G243" s="15">
        <v>800</v>
      </c>
      <c r="H243" s="13">
        <v>800</v>
      </c>
      <c r="I243" s="131">
        <f t="shared" si="17"/>
        <v>677</v>
      </c>
      <c r="J243" s="170">
        <f t="shared" si="13"/>
        <v>84.625</v>
      </c>
      <c r="K243" s="179"/>
      <c r="L243" s="15"/>
      <c r="M243" s="15">
        <v>527</v>
      </c>
      <c r="N243" s="15"/>
      <c r="O243" s="15"/>
      <c r="P243" s="15">
        <v>150</v>
      </c>
      <c r="Q243" s="15"/>
      <c r="R243" s="15"/>
      <c r="S243" s="15"/>
      <c r="T243" s="15"/>
    </row>
    <row r="244" spans="1:20" ht="15" customHeight="1" x14ac:dyDescent="0.25">
      <c r="A244" s="125"/>
      <c r="B244" s="125"/>
      <c r="C244" s="175"/>
      <c r="D244" s="119" t="s">
        <v>908</v>
      </c>
      <c r="E244" s="13">
        <v>1</v>
      </c>
      <c r="F244" s="13">
        <v>151920</v>
      </c>
      <c r="G244" s="15">
        <v>2000</v>
      </c>
      <c r="H244" s="13">
        <v>2543</v>
      </c>
      <c r="I244" s="131">
        <f t="shared" si="17"/>
        <v>737</v>
      </c>
      <c r="J244" s="170">
        <f>I244/H244*100</f>
        <v>28.981517892253244</v>
      </c>
      <c r="K244" s="179"/>
      <c r="L244" s="15"/>
      <c r="M244" s="15">
        <v>737</v>
      </c>
      <c r="N244" s="15"/>
      <c r="O244" s="15"/>
      <c r="P244" s="15"/>
      <c r="Q244" s="15"/>
      <c r="R244" s="15"/>
      <c r="S244" s="15"/>
      <c r="T244" s="15"/>
    </row>
    <row r="245" spans="1:20" ht="15" customHeight="1" x14ac:dyDescent="0.25">
      <c r="A245" s="125"/>
      <c r="B245" s="125"/>
      <c r="C245" s="175"/>
      <c r="D245" s="119" t="s">
        <v>194</v>
      </c>
      <c r="E245" s="13">
        <v>1</v>
      </c>
      <c r="F245" s="13">
        <v>151917</v>
      </c>
      <c r="G245" s="15">
        <v>7727</v>
      </c>
      <c r="H245" s="13">
        <v>8833</v>
      </c>
      <c r="I245" s="131">
        <f t="shared" si="17"/>
        <v>8621</v>
      </c>
      <c r="J245" s="170">
        <f t="shared" ref="J245:J246" si="18">I245/H245*100</f>
        <v>97.599909430544557</v>
      </c>
      <c r="K245" s="179"/>
      <c r="L245" s="15"/>
      <c r="M245" s="15">
        <v>6546</v>
      </c>
      <c r="N245" s="15"/>
      <c r="O245" s="15"/>
      <c r="P245" s="15">
        <v>2075</v>
      </c>
      <c r="Q245" s="15"/>
      <c r="R245" s="15"/>
      <c r="S245" s="15"/>
      <c r="T245" s="15"/>
    </row>
    <row r="246" spans="1:20" ht="15" customHeight="1" x14ac:dyDescent="0.25">
      <c r="A246" s="125"/>
      <c r="B246" s="125"/>
      <c r="C246" s="175"/>
      <c r="D246" s="119" t="s">
        <v>446</v>
      </c>
      <c r="E246" s="13">
        <v>2</v>
      </c>
      <c r="F246" s="13">
        <v>151503</v>
      </c>
      <c r="G246" s="15">
        <v>2000</v>
      </c>
      <c r="H246" s="13">
        <v>2000</v>
      </c>
      <c r="I246" s="131">
        <f t="shared" si="17"/>
        <v>1835</v>
      </c>
      <c r="J246" s="170">
        <f t="shared" si="18"/>
        <v>91.75</v>
      </c>
      <c r="K246" s="179"/>
      <c r="L246" s="15"/>
      <c r="M246" s="15">
        <v>1835</v>
      </c>
      <c r="N246" s="15"/>
      <c r="O246" s="15"/>
      <c r="P246" s="15"/>
      <c r="Q246" s="15"/>
      <c r="R246" s="15"/>
      <c r="S246" s="15"/>
      <c r="T246" s="15"/>
    </row>
    <row r="247" spans="1:20" ht="15" customHeight="1" x14ac:dyDescent="0.25">
      <c r="A247" s="125"/>
      <c r="B247" s="125"/>
      <c r="C247" s="175"/>
      <c r="D247" s="1058" t="s">
        <v>909</v>
      </c>
      <c r="E247" s="13">
        <v>2</v>
      </c>
      <c r="F247" s="13">
        <v>151922</v>
      </c>
      <c r="G247" s="15">
        <v>1800</v>
      </c>
      <c r="H247" s="13"/>
      <c r="I247" s="131">
        <f t="shared" si="17"/>
        <v>0</v>
      </c>
      <c r="J247" s="170"/>
      <c r="K247" s="179"/>
      <c r="L247" s="15"/>
      <c r="M247" s="15"/>
      <c r="N247" s="15"/>
      <c r="O247" s="15"/>
      <c r="P247" s="15"/>
      <c r="Q247" s="15"/>
      <c r="R247" s="15"/>
      <c r="S247" s="15"/>
      <c r="T247" s="15"/>
    </row>
    <row r="248" spans="1:20" ht="15" customHeight="1" x14ac:dyDescent="0.25">
      <c r="A248" s="125"/>
      <c r="B248" s="125"/>
      <c r="C248" s="175"/>
      <c r="D248" s="119" t="s">
        <v>800</v>
      </c>
      <c r="E248" s="13">
        <v>2</v>
      </c>
      <c r="F248" s="13">
        <v>151507</v>
      </c>
      <c r="G248" s="15">
        <v>1791</v>
      </c>
      <c r="H248" s="13">
        <v>5888</v>
      </c>
      <c r="I248" s="131">
        <f t="shared" si="17"/>
        <v>5888</v>
      </c>
      <c r="J248" s="170">
        <f t="shared" si="13"/>
        <v>100</v>
      </c>
      <c r="K248" s="179"/>
      <c r="L248" s="15"/>
      <c r="M248" s="15">
        <v>5888</v>
      </c>
      <c r="N248" s="15"/>
      <c r="O248" s="15"/>
      <c r="P248" s="15"/>
      <c r="Q248" s="15"/>
      <c r="R248" s="15"/>
      <c r="S248" s="15"/>
      <c r="T248" s="15"/>
    </row>
    <row r="249" spans="1:20" ht="15" customHeight="1" x14ac:dyDescent="0.25">
      <c r="A249" s="125"/>
      <c r="B249" s="125"/>
      <c r="C249" s="175"/>
      <c r="D249" s="119" t="s">
        <v>447</v>
      </c>
      <c r="E249" s="13">
        <v>2</v>
      </c>
      <c r="F249" s="13">
        <v>151509</v>
      </c>
      <c r="G249" s="15">
        <v>500</v>
      </c>
      <c r="H249" s="13"/>
      <c r="I249" s="131">
        <f t="shared" si="17"/>
        <v>0</v>
      </c>
      <c r="J249" s="170"/>
      <c r="K249" s="179"/>
      <c r="L249" s="15"/>
      <c r="M249" s="15"/>
      <c r="N249" s="15"/>
      <c r="O249" s="15"/>
      <c r="P249" s="15"/>
      <c r="Q249" s="15"/>
      <c r="R249" s="15"/>
      <c r="S249" s="15"/>
      <c r="T249" s="15"/>
    </row>
    <row r="250" spans="1:20" ht="15" customHeight="1" x14ac:dyDescent="0.25">
      <c r="A250" s="125"/>
      <c r="B250" s="125"/>
      <c r="C250" s="175"/>
      <c r="D250" s="119" t="s">
        <v>448</v>
      </c>
      <c r="E250" s="13">
        <v>1</v>
      </c>
      <c r="F250" s="13">
        <v>151510</v>
      </c>
      <c r="G250" s="15">
        <v>10775</v>
      </c>
      <c r="H250" s="13">
        <v>11501</v>
      </c>
      <c r="I250" s="131">
        <f t="shared" si="17"/>
        <v>11191</v>
      </c>
      <c r="J250" s="170">
        <f t="shared" si="13"/>
        <v>97.304582210242586</v>
      </c>
      <c r="K250" s="179"/>
      <c r="L250" s="15"/>
      <c r="M250" s="15">
        <v>11191</v>
      </c>
      <c r="N250" s="15"/>
      <c r="O250" s="15"/>
      <c r="P250" s="15"/>
      <c r="Q250" s="15"/>
      <c r="R250" s="15"/>
      <c r="S250" s="15"/>
      <c r="T250" s="15"/>
    </row>
    <row r="251" spans="1:20" ht="15" customHeight="1" x14ac:dyDescent="0.25">
      <c r="A251" s="125"/>
      <c r="B251" s="125"/>
      <c r="C251" s="175"/>
      <c r="D251" s="1059" t="s">
        <v>449</v>
      </c>
      <c r="E251" s="152">
        <v>1</v>
      </c>
      <c r="F251" s="13">
        <v>151520</v>
      </c>
      <c r="G251" s="15">
        <v>2500</v>
      </c>
      <c r="H251" s="13"/>
      <c r="I251" s="131">
        <f t="shared" si="17"/>
        <v>0</v>
      </c>
      <c r="J251" s="170"/>
      <c r="K251" s="179"/>
      <c r="L251" s="15"/>
      <c r="M251" s="15"/>
      <c r="N251" s="15"/>
      <c r="O251" s="15"/>
      <c r="P251" s="15"/>
      <c r="Q251" s="15"/>
      <c r="R251" s="15"/>
      <c r="S251" s="15"/>
      <c r="T251" s="15"/>
    </row>
    <row r="252" spans="1:20" ht="15" customHeight="1" x14ac:dyDescent="0.25">
      <c r="A252" s="125"/>
      <c r="B252" s="125"/>
      <c r="C252" s="175"/>
      <c r="D252" s="1060" t="s">
        <v>450</v>
      </c>
      <c r="E252" s="13">
        <v>1</v>
      </c>
      <c r="F252" s="13">
        <v>151521</v>
      </c>
      <c r="G252" s="15">
        <v>400</v>
      </c>
      <c r="H252" s="13">
        <v>345</v>
      </c>
      <c r="I252" s="131">
        <f t="shared" si="17"/>
        <v>345</v>
      </c>
      <c r="J252" s="170">
        <f t="shared" si="13"/>
        <v>100</v>
      </c>
      <c r="K252" s="179"/>
      <c r="L252" s="15"/>
      <c r="M252" s="15">
        <v>151</v>
      </c>
      <c r="N252" s="15"/>
      <c r="O252" s="15"/>
      <c r="P252" s="15"/>
      <c r="Q252" s="15">
        <v>194</v>
      </c>
      <c r="R252" s="15"/>
      <c r="S252" s="15"/>
      <c r="T252" s="15"/>
    </row>
    <row r="253" spans="1:20" ht="15" customHeight="1" x14ac:dyDescent="0.25">
      <c r="A253" s="125"/>
      <c r="B253" s="125"/>
      <c r="C253" s="175"/>
      <c r="D253" s="1060" t="s">
        <v>451</v>
      </c>
      <c r="E253" s="13">
        <v>1</v>
      </c>
      <c r="F253" s="13">
        <v>151522</v>
      </c>
      <c r="G253" s="15">
        <v>1000</v>
      </c>
      <c r="H253" s="13"/>
      <c r="I253" s="131">
        <f t="shared" si="17"/>
        <v>0</v>
      </c>
      <c r="J253" s="170"/>
      <c r="K253" s="179"/>
      <c r="L253" s="15"/>
      <c r="M253" s="15"/>
      <c r="N253" s="15"/>
      <c r="O253" s="15"/>
      <c r="P253" s="15"/>
      <c r="Q253" s="15"/>
      <c r="R253" s="15"/>
      <c r="S253" s="15"/>
      <c r="T253" s="15"/>
    </row>
    <row r="254" spans="1:20" ht="15" customHeight="1" x14ac:dyDescent="0.25">
      <c r="A254" s="125"/>
      <c r="B254" s="125"/>
      <c r="C254" s="175"/>
      <c r="D254" s="119" t="s">
        <v>452</v>
      </c>
      <c r="E254" s="13">
        <v>1</v>
      </c>
      <c r="F254" s="13">
        <v>151512</v>
      </c>
      <c r="G254" s="15">
        <v>1165</v>
      </c>
      <c r="H254" s="13">
        <v>1165</v>
      </c>
      <c r="I254" s="131">
        <f t="shared" si="17"/>
        <v>175</v>
      </c>
      <c r="J254" s="170">
        <f t="shared" si="13"/>
        <v>15.021459227467812</v>
      </c>
      <c r="K254" s="179"/>
      <c r="L254" s="15"/>
      <c r="M254" s="15">
        <v>175</v>
      </c>
      <c r="N254" s="15"/>
      <c r="O254" s="15"/>
      <c r="P254" s="15"/>
      <c r="Q254" s="15"/>
      <c r="R254" s="15"/>
      <c r="S254" s="15"/>
      <c r="T254" s="15"/>
    </row>
    <row r="255" spans="1:20" ht="15" customHeight="1" x14ac:dyDescent="0.25">
      <c r="A255" s="125"/>
      <c r="B255" s="125"/>
      <c r="C255" s="175"/>
      <c r="D255" s="1060" t="s">
        <v>453</v>
      </c>
      <c r="E255" s="13">
        <v>1</v>
      </c>
      <c r="F255" s="13">
        <v>151519</v>
      </c>
      <c r="G255" s="15">
        <v>500</v>
      </c>
      <c r="H255" s="13">
        <v>500</v>
      </c>
      <c r="I255" s="131">
        <f t="shared" si="17"/>
        <v>0</v>
      </c>
      <c r="J255" s="170"/>
      <c r="K255" s="179"/>
      <c r="L255" s="15"/>
      <c r="M255" s="15"/>
      <c r="N255" s="15"/>
      <c r="O255" s="15"/>
      <c r="P255" s="15"/>
      <c r="Q255" s="15"/>
      <c r="R255" s="15"/>
      <c r="S255" s="15"/>
      <c r="T255" s="15"/>
    </row>
    <row r="256" spans="1:20" ht="15" customHeight="1" x14ac:dyDescent="0.25">
      <c r="A256" s="125"/>
      <c r="B256" s="125"/>
      <c r="C256" s="175"/>
      <c r="D256" s="119" t="s">
        <v>454</v>
      </c>
      <c r="E256" s="13">
        <v>2</v>
      </c>
      <c r="F256" s="13">
        <v>151511</v>
      </c>
      <c r="G256" s="15">
        <v>4000</v>
      </c>
      <c r="H256" s="13">
        <v>4806</v>
      </c>
      <c r="I256" s="131">
        <f t="shared" si="17"/>
        <v>4806</v>
      </c>
      <c r="J256" s="170">
        <f t="shared" si="13"/>
        <v>100</v>
      </c>
      <c r="K256" s="179"/>
      <c r="L256" s="15"/>
      <c r="M256" s="15">
        <v>4806</v>
      </c>
      <c r="N256" s="15"/>
      <c r="O256" s="15"/>
      <c r="P256" s="15"/>
      <c r="Q256" s="15"/>
      <c r="R256" s="15"/>
      <c r="S256" s="15"/>
      <c r="T256" s="15"/>
    </row>
    <row r="257" spans="1:20" ht="15" customHeight="1" x14ac:dyDescent="0.25">
      <c r="A257" s="125"/>
      <c r="B257" s="125"/>
      <c r="C257" s="175"/>
      <c r="D257" s="119" t="s">
        <v>455</v>
      </c>
      <c r="E257" s="169">
        <v>2</v>
      </c>
      <c r="F257" s="13">
        <v>151514</v>
      </c>
      <c r="G257" s="15">
        <v>3000</v>
      </c>
      <c r="H257" s="13">
        <v>3734</v>
      </c>
      <c r="I257" s="131">
        <f t="shared" si="17"/>
        <v>3734</v>
      </c>
      <c r="J257" s="170">
        <f t="shared" si="13"/>
        <v>100</v>
      </c>
      <c r="K257" s="179"/>
      <c r="L257" s="15"/>
      <c r="M257" s="15">
        <v>3734</v>
      </c>
      <c r="N257" s="15"/>
      <c r="O257" s="15"/>
      <c r="P257" s="15"/>
      <c r="Q257" s="15"/>
      <c r="R257" s="15"/>
      <c r="S257" s="15"/>
      <c r="T257" s="15"/>
    </row>
    <row r="258" spans="1:20" ht="15" customHeight="1" x14ac:dyDescent="0.25">
      <c r="A258" s="125"/>
      <c r="B258" s="125"/>
      <c r="C258" s="175"/>
      <c r="D258" s="119" t="s">
        <v>456</v>
      </c>
      <c r="E258" s="169">
        <v>2</v>
      </c>
      <c r="F258" s="13">
        <v>151515</v>
      </c>
      <c r="G258" s="15">
        <v>800</v>
      </c>
      <c r="H258" s="13">
        <v>66</v>
      </c>
      <c r="I258" s="131">
        <f t="shared" si="17"/>
        <v>66</v>
      </c>
      <c r="J258" s="170">
        <f t="shared" si="13"/>
        <v>100</v>
      </c>
      <c r="K258" s="179"/>
      <c r="L258" s="15"/>
      <c r="M258" s="15">
        <v>66</v>
      </c>
      <c r="N258" s="15"/>
      <c r="O258" s="15"/>
      <c r="P258" s="15"/>
      <c r="Q258" s="15"/>
      <c r="R258" s="15"/>
      <c r="S258" s="15"/>
      <c r="T258" s="15"/>
    </row>
    <row r="259" spans="1:20" ht="15" customHeight="1" x14ac:dyDescent="0.25">
      <c r="A259" s="125"/>
      <c r="B259" s="125"/>
      <c r="C259" s="175"/>
      <c r="D259" s="119" t="s">
        <v>457</v>
      </c>
      <c r="E259" s="169">
        <v>1</v>
      </c>
      <c r="F259" s="13">
        <v>151513</v>
      </c>
      <c r="G259" s="15">
        <v>10000</v>
      </c>
      <c r="H259" s="13">
        <v>10000</v>
      </c>
      <c r="I259" s="131">
        <f t="shared" si="17"/>
        <v>9472</v>
      </c>
      <c r="J259" s="170">
        <f t="shared" si="13"/>
        <v>94.72</v>
      </c>
      <c r="K259" s="179"/>
      <c r="L259" s="15"/>
      <c r="M259" s="15">
        <v>9472</v>
      </c>
      <c r="N259" s="15"/>
      <c r="O259" s="15"/>
      <c r="P259" s="15"/>
      <c r="Q259" s="15"/>
      <c r="R259" s="15"/>
      <c r="S259" s="15"/>
      <c r="T259" s="15"/>
    </row>
    <row r="260" spans="1:20" ht="15" customHeight="1" x14ac:dyDescent="0.25">
      <c r="A260" s="125"/>
      <c r="B260" s="125"/>
      <c r="C260" s="175"/>
      <c r="D260" s="119" t="s">
        <v>458</v>
      </c>
      <c r="E260" s="169">
        <v>2</v>
      </c>
      <c r="F260" s="13">
        <v>151918</v>
      </c>
      <c r="G260" s="15">
        <v>1000</v>
      </c>
      <c r="H260" s="13">
        <v>535</v>
      </c>
      <c r="I260" s="131">
        <f t="shared" si="17"/>
        <v>0</v>
      </c>
      <c r="J260" s="170">
        <f t="shared" si="13"/>
        <v>0</v>
      </c>
      <c r="K260" s="179"/>
      <c r="L260" s="15"/>
      <c r="M260" s="15"/>
      <c r="N260" s="15"/>
      <c r="O260" s="15"/>
      <c r="P260" s="15"/>
      <c r="Q260" s="15"/>
      <c r="R260" s="15"/>
      <c r="S260" s="15"/>
      <c r="T260" s="15"/>
    </row>
    <row r="261" spans="1:20" ht="13.5" customHeight="1" x14ac:dyDescent="0.25">
      <c r="A261" s="125"/>
      <c r="B261" s="125"/>
      <c r="C261" s="175"/>
      <c r="D261" s="119" t="s">
        <v>910</v>
      </c>
      <c r="E261" s="169">
        <v>2</v>
      </c>
      <c r="F261" s="13">
        <v>151923</v>
      </c>
      <c r="G261" s="15">
        <v>1000</v>
      </c>
      <c r="H261" s="13"/>
      <c r="I261" s="131">
        <f t="shared" si="17"/>
        <v>0</v>
      </c>
      <c r="J261" s="170"/>
      <c r="K261" s="179"/>
      <c r="L261" s="15"/>
      <c r="M261" s="15"/>
      <c r="N261" s="15"/>
      <c r="O261" s="15"/>
      <c r="P261" s="15"/>
      <c r="Q261" s="15"/>
      <c r="R261" s="15"/>
      <c r="S261" s="15"/>
      <c r="T261" s="15"/>
    </row>
    <row r="262" spans="1:20" ht="24.75" customHeight="1" x14ac:dyDescent="0.25">
      <c r="A262" s="125"/>
      <c r="B262" s="125"/>
      <c r="C262" s="175"/>
      <c r="D262" s="108" t="s">
        <v>911</v>
      </c>
      <c r="E262" s="169">
        <v>2</v>
      </c>
      <c r="F262" s="13">
        <v>151524</v>
      </c>
      <c r="G262" s="15">
        <v>14000</v>
      </c>
      <c r="H262" s="13">
        <v>12826</v>
      </c>
      <c r="I262" s="131">
        <f t="shared" si="17"/>
        <v>12609</v>
      </c>
      <c r="J262" s="170">
        <f t="shared" si="13"/>
        <v>98.308124122875412</v>
      </c>
      <c r="K262" s="179"/>
      <c r="L262" s="131"/>
      <c r="M262" s="15">
        <v>12609</v>
      </c>
      <c r="N262" s="131"/>
      <c r="O262" s="131"/>
      <c r="P262" s="131"/>
      <c r="Q262" s="15"/>
      <c r="R262" s="15"/>
      <c r="S262" s="15"/>
      <c r="T262" s="15"/>
    </row>
    <row r="263" spans="1:20" ht="15" customHeight="1" x14ac:dyDescent="0.25">
      <c r="A263" s="125"/>
      <c r="B263" s="125"/>
      <c r="C263" s="175"/>
      <c r="D263" s="112" t="s">
        <v>199</v>
      </c>
      <c r="E263" s="169"/>
      <c r="F263" s="169"/>
      <c r="G263" s="15"/>
      <c r="H263" s="13"/>
      <c r="I263" s="131"/>
      <c r="J263" s="170"/>
      <c r="K263" s="179"/>
      <c r="L263" s="15"/>
      <c r="M263" s="15"/>
      <c r="N263" s="15"/>
      <c r="O263" s="15"/>
      <c r="P263" s="15"/>
      <c r="Q263" s="15"/>
      <c r="R263" s="15"/>
      <c r="S263" s="15"/>
      <c r="T263" s="15"/>
    </row>
    <row r="264" spans="1:20" ht="15" customHeight="1" x14ac:dyDescent="0.25">
      <c r="A264" s="125"/>
      <c r="B264" s="125"/>
      <c r="C264" s="175"/>
      <c r="D264" s="112" t="s">
        <v>200</v>
      </c>
      <c r="E264" s="13">
        <v>1</v>
      </c>
      <c r="F264" s="13">
        <v>151401</v>
      </c>
      <c r="G264" s="15">
        <v>196000</v>
      </c>
      <c r="H264" s="13">
        <v>197156</v>
      </c>
      <c r="I264" s="131">
        <f t="shared" si="17"/>
        <v>146729</v>
      </c>
      <c r="J264" s="170">
        <f t="shared" si="13"/>
        <v>74.422792103714826</v>
      </c>
      <c r="K264" s="179"/>
      <c r="L264" s="15"/>
      <c r="M264" s="15">
        <v>146729</v>
      </c>
      <c r="N264" s="15"/>
      <c r="O264" s="15"/>
      <c r="P264" s="15"/>
      <c r="Q264" s="15"/>
      <c r="R264" s="15"/>
      <c r="S264" s="15"/>
      <c r="T264" s="15"/>
    </row>
    <row r="265" spans="1:20" ht="15" customHeight="1" x14ac:dyDescent="0.25">
      <c r="A265" s="125"/>
      <c r="B265" s="125"/>
      <c r="C265" s="175"/>
      <c r="D265" s="112" t="s">
        <v>459</v>
      </c>
      <c r="E265" s="169">
        <v>1</v>
      </c>
      <c r="F265" s="13">
        <v>151402</v>
      </c>
      <c r="G265" s="15">
        <v>66922</v>
      </c>
      <c r="H265" s="13">
        <v>63817</v>
      </c>
      <c r="I265" s="131">
        <f t="shared" si="17"/>
        <v>48695</v>
      </c>
      <c r="J265" s="170">
        <f t="shared" si="13"/>
        <v>76.304119591958255</v>
      </c>
      <c r="K265" s="179"/>
      <c r="L265" s="15"/>
      <c r="M265" s="15">
        <v>40455</v>
      </c>
      <c r="N265" s="15"/>
      <c r="O265" s="15">
        <v>7493</v>
      </c>
      <c r="P265" s="15">
        <v>747</v>
      </c>
      <c r="Q265" s="15"/>
      <c r="R265" s="15"/>
      <c r="S265" s="15"/>
      <c r="T265" s="15"/>
    </row>
    <row r="266" spans="1:20" s="934" customFormat="1" ht="15" customHeight="1" x14ac:dyDescent="0.25">
      <c r="A266" s="1011"/>
      <c r="B266" s="1011"/>
      <c r="C266" s="1012"/>
      <c r="D266" s="964" t="s">
        <v>2073</v>
      </c>
      <c r="E266" s="1018">
        <v>1</v>
      </c>
      <c r="F266" s="965">
        <v>151421</v>
      </c>
      <c r="G266" s="1015">
        <v>500</v>
      </c>
      <c r="H266" s="965">
        <v>500</v>
      </c>
      <c r="I266" s="1016"/>
      <c r="J266" s="170">
        <f t="shared" si="13"/>
        <v>0</v>
      </c>
      <c r="K266" s="1020"/>
      <c r="L266" s="1015"/>
      <c r="M266" s="1015"/>
      <c r="N266" s="1015"/>
      <c r="O266" s="1015"/>
      <c r="P266" s="1015"/>
      <c r="Q266" s="1015"/>
      <c r="R266" s="1015"/>
      <c r="S266" s="1015"/>
      <c r="T266" s="1015"/>
    </row>
    <row r="267" spans="1:20" ht="15" customHeight="1" x14ac:dyDescent="0.25">
      <c r="A267" s="125"/>
      <c r="B267" s="125"/>
      <c r="C267" s="175"/>
      <c r="D267" s="112" t="s">
        <v>912</v>
      </c>
      <c r="E267" s="169">
        <v>1</v>
      </c>
      <c r="F267" s="13">
        <v>151411</v>
      </c>
      <c r="G267" s="15">
        <v>5000</v>
      </c>
      <c r="H267" s="13">
        <v>381</v>
      </c>
      <c r="I267" s="131">
        <f t="shared" si="17"/>
        <v>381</v>
      </c>
      <c r="J267" s="170">
        <f t="shared" si="13"/>
        <v>100</v>
      </c>
      <c r="K267" s="179"/>
      <c r="L267" s="15"/>
      <c r="M267" s="15">
        <v>381</v>
      </c>
      <c r="N267" s="15"/>
      <c r="O267" s="15"/>
      <c r="P267" s="15"/>
      <c r="Q267" s="15"/>
      <c r="R267" s="15"/>
      <c r="S267" s="15"/>
      <c r="T267" s="15"/>
    </row>
    <row r="268" spans="1:20" ht="15" customHeight="1" x14ac:dyDescent="0.25">
      <c r="A268" s="125"/>
      <c r="B268" s="125"/>
      <c r="C268" s="175"/>
      <c r="D268" s="112" t="s">
        <v>913</v>
      </c>
      <c r="E268" s="169">
        <v>1</v>
      </c>
      <c r="F268" s="13">
        <v>151412</v>
      </c>
      <c r="G268" s="15">
        <v>1500</v>
      </c>
      <c r="H268" s="13"/>
      <c r="I268" s="131">
        <f t="shared" si="17"/>
        <v>0</v>
      </c>
      <c r="J268" s="170"/>
      <c r="K268" s="179"/>
      <c r="L268" s="15"/>
      <c r="M268" s="15"/>
      <c r="N268" s="15"/>
      <c r="O268" s="15"/>
      <c r="P268" s="15"/>
      <c r="Q268" s="15"/>
      <c r="R268" s="15"/>
      <c r="S268" s="15"/>
      <c r="T268" s="15"/>
    </row>
    <row r="269" spans="1:20" ht="15" customHeight="1" x14ac:dyDescent="0.25">
      <c r="A269" s="125"/>
      <c r="B269" s="125"/>
      <c r="C269" s="175"/>
      <c r="D269" s="112" t="s">
        <v>914</v>
      </c>
      <c r="E269" s="169">
        <v>1</v>
      </c>
      <c r="F269" s="13">
        <v>151413</v>
      </c>
      <c r="G269" s="15">
        <v>7000</v>
      </c>
      <c r="H269" s="13"/>
      <c r="I269" s="131">
        <f t="shared" si="17"/>
        <v>0</v>
      </c>
      <c r="J269" s="170"/>
      <c r="K269" s="179"/>
      <c r="L269" s="15"/>
      <c r="M269" s="15"/>
      <c r="N269" s="15"/>
      <c r="O269" s="15"/>
      <c r="P269" s="15"/>
      <c r="Q269" s="15"/>
      <c r="R269" s="15"/>
      <c r="S269" s="15"/>
      <c r="T269" s="15"/>
    </row>
    <row r="270" spans="1:20" ht="15" customHeight="1" x14ac:dyDescent="0.25">
      <c r="A270" s="125"/>
      <c r="B270" s="125"/>
      <c r="C270" s="175"/>
      <c r="D270" s="112" t="s">
        <v>915</v>
      </c>
      <c r="E270" s="169">
        <v>2</v>
      </c>
      <c r="F270" s="13">
        <v>151414</v>
      </c>
      <c r="G270" s="15">
        <v>2500</v>
      </c>
      <c r="H270" s="13">
        <v>2500</v>
      </c>
      <c r="I270" s="131">
        <f t="shared" si="17"/>
        <v>8</v>
      </c>
      <c r="J270" s="170">
        <f t="shared" si="13"/>
        <v>0.32</v>
      </c>
      <c r="K270" s="179"/>
      <c r="L270" s="15"/>
      <c r="M270" s="15">
        <v>8</v>
      </c>
      <c r="N270" s="15"/>
      <c r="O270" s="15"/>
      <c r="P270" s="15"/>
      <c r="Q270" s="15"/>
      <c r="R270" s="15"/>
      <c r="S270" s="15"/>
      <c r="T270" s="15"/>
    </row>
    <row r="271" spans="1:20" ht="15" customHeight="1" x14ac:dyDescent="0.25">
      <c r="A271" s="125"/>
      <c r="B271" s="125"/>
      <c r="C271" s="175"/>
      <c r="D271" s="112" t="s">
        <v>916</v>
      </c>
      <c r="E271" s="169">
        <v>2</v>
      </c>
      <c r="F271" s="13">
        <v>151415</v>
      </c>
      <c r="G271" s="15">
        <v>2000</v>
      </c>
      <c r="H271" s="13">
        <v>2400</v>
      </c>
      <c r="I271" s="131">
        <f t="shared" si="17"/>
        <v>1648</v>
      </c>
      <c r="J271" s="170">
        <f t="shared" si="13"/>
        <v>68.666666666666671</v>
      </c>
      <c r="K271" s="179"/>
      <c r="L271" s="15"/>
      <c r="M271" s="15">
        <v>1648</v>
      </c>
      <c r="N271" s="15"/>
      <c r="O271" s="15"/>
      <c r="P271" s="15"/>
      <c r="Q271" s="15"/>
      <c r="R271" s="15"/>
      <c r="S271" s="15"/>
      <c r="T271" s="15"/>
    </row>
    <row r="272" spans="1:20" s="324" customFormat="1" ht="15" customHeight="1" x14ac:dyDescent="0.25">
      <c r="A272" s="318"/>
      <c r="B272" s="318"/>
      <c r="C272" s="319"/>
      <c r="D272" s="112" t="s">
        <v>917</v>
      </c>
      <c r="E272" s="169">
        <v>1</v>
      </c>
      <c r="F272" s="13">
        <v>151416</v>
      </c>
      <c r="G272" s="320">
        <v>2000</v>
      </c>
      <c r="H272" s="13">
        <v>1460</v>
      </c>
      <c r="I272" s="131">
        <f t="shared" si="17"/>
        <v>910</v>
      </c>
      <c r="J272" s="170">
        <f t="shared" si="13"/>
        <v>62.328767123287676</v>
      </c>
      <c r="K272" s="323"/>
      <c r="L272" s="321"/>
      <c r="M272" s="321">
        <v>910</v>
      </c>
      <c r="N272" s="321"/>
      <c r="O272" s="321"/>
      <c r="P272" s="321"/>
      <c r="Q272" s="320"/>
      <c r="R272" s="320"/>
      <c r="S272" s="320"/>
      <c r="T272" s="320"/>
    </row>
    <row r="273" spans="1:20" ht="15" customHeight="1" x14ac:dyDescent="0.25">
      <c r="A273" s="125"/>
      <c r="B273" s="125"/>
      <c r="C273" s="175"/>
      <c r="D273" s="112" t="s">
        <v>918</v>
      </c>
      <c r="E273" s="169">
        <v>1</v>
      </c>
      <c r="F273" s="13">
        <v>151417</v>
      </c>
      <c r="G273" s="117">
        <v>2500</v>
      </c>
      <c r="H273" s="13"/>
      <c r="I273" s="131">
        <f t="shared" si="17"/>
        <v>0</v>
      </c>
      <c r="J273" s="170"/>
      <c r="K273" s="179"/>
      <c r="L273" s="15"/>
      <c r="M273" s="15"/>
      <c r="N273" s="15"/>
      <c r="O273" s="15"/>
      <c r="P273" s="15"/>
      <c r="Q273" s="15"/>
      <c r="R273" s="15"/>
      <c r="S273" s="15"/>
      <c r="T273" s="15"/>
    </row>
    <row r="274" spans="1:20" ht="15" customHeight="1" x14ac:dyDescent="0.25">
      <c r="A274" s="125"/>
      <c r="B274" s="125"/>
      <c r="C274" s="175"/>
      <c r="D274" s="112" t="s">
        <v>460</v>
      </c>
      <c r="E274" s="169">
        <v>2</v>
      </c>
      <c r="F274" s="13">
        <v>151407</v>
      </c>
      <c r="G274" s="15">
        <v>2486</v>
      </c>
      <c r="H274" s="13">
        <v>5531</v>
      </c>
      <c r="I274" s="131">
        <f t="shared" si="17"/>
        <v>1228</v>
      </c>
      <c r="J274" s="170">
        <f t="shared" si="13"/>
        <v>22.202133429759538</v>
      </c>
      <c r="K274" s="179"/>
      <c r="L274" s="131"/>
      <c r="M274" s="15">
        <v>1228</v>
      </c>
      <c r="N274" s="131"/>
      <c r="O274" s="131"/>
      <c r="P274" s="131"/>
      <c r="Q274" s="15"/>
      <c r="R274" s="15"/>
      <c r="S274" s="15"/>
      <c r="T274" s="15"/>
    </row>
    <row r="275" spans="1:20" ht="15" customHeight="1" x14ac:dyDescent="0.25">
      <c r="A275" s="13"/>
      <c r="B275" s="13"/>
      <c r="C275" s="13"/>
      <c r="D275" s="112" t="s">
        <v>461</v>
      </c>
      <c r="E275" s="169">
        <v>1</v>
      </c>
      <c r="F275" s="13">
        <v>151403</v>
      </c>
      <c r="G275" s="15">
        <v>1000</v>
      </c>
      <c r="H275" s="13">
        <v>1000</v>
      </c>
      <c r="I275" s="131">
        <f t="shared" si="17"/>
        <v>0</v>
      </c>
      <c r="J275" s="170"/>
      <c r="K275" s="179"/>
      <c r="L275" s="15"/>
      <c r="M275" s="15"/>
      <c r="N275" s="15"/>
      <c r="O275" s="15"/>
      <c r="P275" s="15"/>
      <c r="Q275" s="15"/>
      <c r="R275" s="15"/>
      <c r="S275" s="15"/>
      <c r="T275" s="15"/>
    </row>
    <row r="276" spans="1:20" ht="15" customHeight="1" x14ac:dyDescent="0.25">
      <c r="A276" s="125"/>
      <c r="B276" s="125"/>
      <c r="C276" s="175"/>
      <c r="D276" s="112" t="s">
        <v>462</v>
      </c>
      <c r="E276" s="169">
        <v>2</v>
      </c>
      <c r="F276" s="169">
        <v>151404</v>
      </c>
      <c r="G276" s="15">
        <v>5439</v>
      </c>
      <c r="H276" s="13">
        <v>5439</v>
      </c>
      <c r="I276" s="131">
        <f t="shared" si="17"/>
        <v>2361</v>
      </c>
      <c r="J276" s="170">
        <f t="shared" si="13"/>
        <v>43.408714837286269</v>
      </c>
      <c r="K276" s="179"/>
      <c r="L276" s="15"/>
      <c r="M276" s="15">
        <v>2361</v>
      </c>
      <c r="N276" s="15"/>
      <c r="O276" s="15"/>
      <c r="P276" s="15"/>
      <c r="Q276" s="15"/>
      <c r="R276" s="15"/>
      <c r="S276" s="15"/>
      <c r="T276" s="15"/>
    </row>
    <row r="277" spans="1:20" ht="15" customHeight="1" x14ac:dyDescent="0.25">
      <c r="A277" s="125"/>
      <c r="B277" s="125"/>
      <c r="C277" s="175"/>
      <c r="D277" s="1060" t="s">
        <v>919</v>
      </c>
      <c r="E277" s="169">
        <v>2</v>
      </c>
      <c r="F277" s="169">
        <v>151408</v>
      </c>
      <c r="G277" s="15">
        <v>1000</v>
      </c>
      <c r="H277" s="13"/>
      <c r="I277" s="131">
        <f t="shared" si="17"/>
        <v>0</v>
      </c>
      <c r="J277" s="170"/>
      <c r="K277" s="179"/>
      <c r="L277" s="131"/>
      <c r="M277" s="15"/>
      <c r="N277" s="131"/>
      <c r="O277" s="131"/>
      <c r="P277" s="131"/>
      <c r="Q277" s="15"/>
      <c r="R277" s="15"/>
      <c r="S277" s="15"/>
      <c r="T277" s="15"/>
    </row>
    <row r="278" spans="1:20" ht="15" customHeight="1" x14ac:dyDescent="0.25">
      <c r="A278" s="125"/>
      <c r="B278" s="125"/>
      <c r="C278" s="175"/>
      <c r="D278" s="1060" t="s">
        <v>463</v>
      </c>
      <c r="E278" s="169">
        <v>1</v>
      </c>
      <c r="F278" s="169">
        <v>151409</v>
      </c>
      <c r="G278" s="15">
        <v>500</v>
      </c>
      <c r="H278" s="13">
        <v>500</v>
      </c>
      <c r="I278" s="131">
        <f t="shared" si="17"/>
        <v>0</v>
      </c>
      <c r="J278" s="170">
        <f t="shared" si="13"/>
        <v>0</v>
      </c>
      <c r="K278" s="179"/>
      <c r="L278" s="15"/>
      <c r="M278" s="15"/>
      <c r="N278" s="15"/>
      <c r="O278" s="15"/>
      <c r="P278" s="15"/>
      <c r="Q278" s="15"/>
      <c r="R278" s="15"/>
      <c r="S278" s="15"/>
      <c r="T278" s="15"/>
    </row>
    <row r="279" spans="1:20" ht="16.2" customHeight="1" x14ac:dyDescent="0.25">
      <c r="A279" s="125"/>
      <c r="B279" s="125"/>
      <c r="C279" s="175"/>
      <c r="D279" s="112" t="s">
        <v>464</v>
      </c>
      <c r="E279" s="169"/>
      <c r="F279" s="169"/>
      <c r="G279" s="15"/>
      <c r="H279" s="13"/>
      <c r="I279" s="131"/>
      <c r="J279" s="170"/>
      <c r="K279" s="179"/>
      <c r="L279" s="15"/>
      <c r="M279" s="15"/>
      <c r="N279" s="15"/>
      <c r="O279" s="15"/>
      <c r="P279" s="15"/>
      <c r="Q279" s="15"/>
      <c r="R279" s="15"/>
      <c r="S279" s="15"/>
      <c r="T279" s="15"/>
    </row>
    <row r="280" spans="1:20" ht="16.2" customHeight="1" x14ac:dyDescent="0.25">
      <c r="A280" s="125"/>
      <c r="B280" s="125"/>
      <c r="C280" s="175"/>
      <c r="D280" s="109" t="s">
        <v>465</v>
      </c>
      <c r="E280" s="202">
        <v>1</v>
      </c>
      <c r="F280" s="12">
        <v>191129</v>
      </c>
      <c r="G280" s="15">
        <v>447524</v>
      </c>
      <c r="H280" s="13">
        <v>599639</v>
      </c>
      <c r="I280" s="321">
        <f t="shared" si="17"/>
        <v>598809</v>
      </c>
      <c r="J280" s="170">
        <f t="shared" si="13"/>
        <v>99.861583386003915</v>
      </c>
      <c r="K280" s="179"/>
      <c r="L280" s="15"/>
      <c r="M280" s="15">
        <v>1285</v>
      </c>
      <c r="N280" s="15"/>
      <c r="O280" s="15">
        <v>597524</v>
      </c>
      <c r="P280" s="15"/>
      <c r="Q280" s="15"/>
      <c r="R280" s="15"/>
      <c r="S280" s="15"/>
      <c r="T280" s="15"/>
    </row>
    <row r="281" spans="1:20" ht="16.2" customHeight="1" x14ac:dyDescent="0.25">
      <c r="A281" s="125"/>
      <c r="B281" s="125"/>
      <c r="C281" s="175"/>
      <c r="D281" s="119" t="s">
        <v>466</v>
      </c>
      <c r="E281" s="169"/>
      <c r="F281" s="169"/>
      <c r="G281" s="15"/>
      <c r="H281" s="13"/>
      <c r="I281" s="131"/>
      <c r="J281" s="170"/>
      <c r="K281" s="179"/>
      <c r="L281" s="15"/>
      <c r="M281" s="15"/>
      <c r="N281" s="15"/>
      <c r="O281" s="15"/>
      <c r="P281" s="15"/>
      <c r="Q281" s="15"/>
      <c r="R281" s="15"/>
      <c r="S281" s="15"/>
      <c r="T281" s="15"/>
    </row>
    <row r="282" spans="1:20" ht="16.2" customHeight="1" x14ac:dyDescent="0.25">
      <c r="A282" s="125"/>
      <c r="B282" s="125"/>
      <c r="C282" s="175"/>
      <c r="D282" s="112" t="s">
        <v>467</v>
      </c>
      <c r="E282" s="13">
        <v>1</v>
      </c>
      <c r="F282" s="13">
        <v>151102</v>
      </c>
      <c r="G282" s="15">
        <v>2550</v>
      </c>
      <c r="H282" s="13">
        <v>387</v>
      </c>
      <c r="I282" s="131">
        <f t="shared" si="17"/>
        <v>385</v>
      </c>
      <c r="J282" s="170">
        <f t="shared" ref="J282:J363" si="19">I282/H282*100</f>
        <v>99.483204134366915</v>
      </c>
      <c r="K282" s="179"/>
      <c r="L282" s="15"/>
      <c r="M282" s="15">
        <v>385</v>
      </c>
      <c r="N282" s="15"/>
      <c r="O282" s="15"/>
      <c r="P282" s="15"/>
      <c r="Q282" s="15"/>
      <c r="R282" s="15"/>
      <c r="S282" s="15"/>
      <c r="T282" s="15"/>
    </row>
    <row r="283" spans="1:20" ht="16.2" customHeight="1" x14ac:dyDescent="0.25">
      <c r="A283" s="125"/>
      <c r="B283" s="125"/>
      <c r="C283" s="175"/>
      <c r="D283" s="112" t="s">
        <v>468</v>
      </c>
      <c r="E283" s="13">
        <v>1</v>
      </c>
      <c r="F283" s="13">
        <v>151103</v>
      </c>
      <c r="G283" s="15">
        <v>5000</v>
      </c>
      <c r="H283" s="13">
        <v>4060</v>
      </c>
      <c r="I283" s="131">
        <f t="shared" si="17"/>
        <v>3409</v>
      </c>
      <c r="J283" s="170">
        <f t="shared" si="19"/>
        <v>83.965517241379303</v>
      </c>
      <c r="K283" s="179"/>
      <c r="L283" s="15"/>
      <c r="M283" s="15">
        <v>3409</v>
      </c>
      <c r="N283" s="15"/>
      <c r="O283" s="15"/>
      <c r="P283" s="15"/>
      <c r="Q283" s="15"/>
      <c r="R283" s="15"/>
      <c r="S283" s="15"/>
      <c r="T283" s="15"/>
    </row>
    <row r="284" spans="1:20" ht="16.2" customHeight="1" x14ac:dyDescent="0.25">
      <c r="A284" s="125"/>
      <c r="B284" s="125"/>
      <c r="C284" s="175"/>
      <c r="D284" s="112" t="s">
        <v>920</v>
      </c>
      <c r="E284" s="13">
        <v>1</v>
      </c>
      <c r="F284" s="13">
        <v>151105</v>
      </c>
      <c r="G284" s="15">
        <v>2500</v>
      </c>
      <c r="H284" s="13"/>
      <c r="I284" s="131">
        <f t="shared" si="17"/>
        <v>0</v>
      </c>
      <c r="J284" s="170"/>
      <c r="K284" s="179"/>
      <c r="L284" s="15"/>
      <c r="M284" s="15"/>
      <c r="N284" s="15"/>
      <c r="O284" s="15"/>
      <c r="P284" s="15"/>
      <c r="Q284" s="15"/>
      <c r="R284" s="15"/>
      <c r="S284" s="15"/>
      <c r="T284" s="15"/>
    </row>
    <row r="285" spans="1:20" ht="16.2" customHeight="1" x14ac:dyDescent="0.25">
      <c r="A285" s="125"/>
      <c r="B285" s="125"/>
      <c r="C285" s="175"/>
      <c r="D285" s="112" t="s">
        <v>203</v>
      </c>
      <c r="E285" s="169"/>
      <c r="F285" s="169"/>
      <c r="G285" s="117"/>
      <c r="H285" s="13"/>
      <c r="I285" s="131"/>
      <c r="J285" s="170"/>
      <c r="K285" s="179"/>
      <c r="L285" s="15"/>
      <c r="M285" s="15"/>
      <c r="N285" s="15"/>
      <c r="O285" s="15"/>
      <c r="P285" s="15"/>
      <c r="Q285" s="15"/>
      <c r="R285" s="15"/>
      <c r="S285" s="15"/>
      <c r="T285" s="15"/>
    </row>
    <row r="286" spans="1:20" ht="16.2" customHeight="1" x14ac:dyDescent="0.25">
      <c r="A286" s="125"/>
      <c r="B286" s="125"/>
      <c r="C286" s="175"/>
      <c r="D286" s="119" t="s">
        <v>204</v>
      </c>
      <c r="E286" s="169">
        <v>1</v>
      </c>
      <c r="F286" s="13">
        <v>151301</v>
      </c>
      <c r="G286" s="15">
        <v>19087</v>
      </c>
      <c r="H286" s="13">
        <v>17087</v>
      </c>
      <c r="I286" s="131">
        <f t="shared" si="17"/>
        <v>12539</v>
      </c>
      <c r="J286" s="170">
        <f t="shared" si="19"/>
        <v>73.383273833908831</v>
      </c>
      <c r="K286" s="179"/>
      <c r="L286" s="15"/>
      <c r="M286" s="15">
        <v>12539</v>
      </c>
      <c r="N286" s="15"/>
      <c r="O286" s="15"/>
      <c r="P286" s="15"/>
      <c r="Q286" s="15"/>
      <c r="R286" s="15"/>
      <c r="S286" s="15"/>
      <c r="T286" s="15"/>
    </row>
    <row r="287" spans="1:20" ht="16.2" customHeight="1" x14ac:dyDescent="0.25">
      <c r="A287" s="125"/>
      <c r="B287" s="125"/>
      <c r="C287" s="175"/>
      <c r="D287" s="119" t="s">
        <v>921</v>
      </c>
      <c r="E287" s="169">
        <v>1</v>
      </c>
      <c r="F287" s="13">
        <v>151310</v>
      </c>
      <c r="G287" s="15">
        <v>15476</v>
      </c>
      <c r="H287" s="13">
        <v>15476</v>
      </c>
      <c r="I287" s="131">
        <f t="shared" si="17"/>
        <v>15000</v>
      </c>
      <c r="J287" s="170">
        <f t="shared" si="19"/>
        <v>96.92426983716723</v>
      </c>
      <c r="K287" s="179"/>
      <c r="L287" s="15"/>
      <c r="M287" s="15">
        <v>15000</v>
      </c>
      <c r="N287" s="15"/>
      <c r="O287" s="15"/>
      <c r="P287" s="15"/>
      <c r="Q287" s="15"/>
      <c r="R287" s="15"/>
      <c r="S287" s="15"/>
      <c r="T287" s="15"/>
    </row>
    <row r="288" spans="1:20" ht="16.2" customHeight="1" x14ac:dyDescent="0.25">
      <c r="A288" s="125"/>
      <c r="B288" s="125"/>
      <c r="C288" s="175"/>
      <c r="D288" s="119" t="s">
        <v>922</v>
      </c>
      <c r="E288" s="169">
        <v>1</v>
      </c>
      <c r="F288" s="13">
        <v>151313</v>
      </c>
      <c r="G288" s="15">
        <v>18053</v>
      </c>
      <c r="H288" s="13">
        <v>14602</v>
      </c>
      <c r="I288" s="131">
        <f t="shared" si="17"/>
        <v>11065</v>
      </c>
      <c r="J288" s="170">
        <f t="shared" si="19"/>
        <v>75.777290782084648</v>
      </c>
      <c r="K288" s="179"/>
      <c r="L288" s="15"/>
      <c r="M288" s="15">
        <v>11065</v>
      </c>
      <c r="N288" s="15"/>
      <c r="O288" s="15"/>
      <c r="P288" s="15"/>
      <c r="Q288" s="15"/>
      <c r="R288" s="15"/>
      <c r="S288" s="15"/>
      <c r="T288" s="15"/>
    </row>
    <row r="289" spans="1:20" s="324" customFormat="1" ht="16.2" customHeight="1" x14ac:dyDescent="0.25">
      <c r="A289" s="318"/>
      <c r="B289" s="318"/>
      <c r="C289" s="319"/>
      <c r="D289" s="1061" t="s">
        <v>923</v>
      </c>
      <c r="E289" s="354">
        <v>1</v>
      </c>
      <c r="F289" s="355">
        <v>151314</v>
      </c>
      <c r="G289" s="320">
        <v>55548</v>
      </c>
      <c r="H289" s="355">
        <v>55548</v>
      </c>
      <c r="I289" s="131">
        <f t="shared" si="17"/>
        <v>43931</v>
      </c>
      <c r="J289" s="322">
        <f t="shared" si="19"/>
        <v>79.086555771584926</v>
      </c>
      <c r="K289" s="323"/>
      <c r="L289" s="320"/>
      <c r="M289" s="320">
        <v>43931</v>
      </c>
      <c r="N289" s="320"/>
      <c r="O289" s="320"/>
      <c r="P289" s="320"/>
      <c r="Q289" s="320"/>
      <c r="R289" s="320"/>
      <c r="S289" s="320"/>
      <c r="T289" s="320"/>
    </row>
    <row r="290" spans="1:20" ht="16.2" customHeight="1" x14ac:dyDescent="0.25">
      <c r="A290" s="125"/>
      <c r="B290" s="125"/>
      <c r="C290" s="175"/>
      <c r="D290" s="119" t="s">
        <v>924</v>
      </c>
      <c r="E290" s="169">
        <v>1</v>
      </c>
      <c r="F290" s="13">
        <v>151320</v>
      </c>
      <c r="G290" s="15">
        <v>5000</v>
      </c>
      <c r="H290" s="13"/>
      <c r="I290" s="131">
        <f t="shared" si="17"/>
        <v>0</v>
      </c>
      <c r="J290" s="170"/>
      <c r="K290" s="179"/>
      <c r="L290" s="15"/>
      <c r="M290" s="15"/>
      <c r="N290" s="15"/>
      <c r="O290" s="15"/>
      <c r="P290" s="15"/>
      <c r="Q290" s="15"/>
      <c r="R290" s="15"/>
      <c r="S290" s="15"/>
      <c r="T290" s="15"/>
    </row>
    <row r="291" spans="1:20" ht="16.2" customHeight="1" x14ac:dyDescent="0.25">
      <c r="A291" s="125"/>
      <c r="B291" s="125"/>
      <c r="C291" s="175"/>
      <c r="D291" s="119" t="s">
        <v>925</v>
      </c>
      <c r="E291" s="169">
        <v>1</v>
      </c>
      <c r="F291" s="13">
        <v>151317</v>
      </c>
      <c r="G291" s="117">
        <v>19229</v>
      </c>
      <c r="H291" s="13">
        <v>21005</v>
      </c>
      <c r="I291" s="131">
        <f t="shared" si="17"/>
        <v>17100</v>
      </c>
      <c r="J291" s="170">
        <f t="shared" si="19"/>
        <v>81.409188288502747</v>
      </c>
      <c r="K291" s="179"/>
      <c r="L291" s="131"/>
      <c r="M291" s="15">
        <v>17100</v>
      </c>
      <c r="N291" s="131"/>
      <c r="O291" s="131"/>
      <c r="P291" s="131"/>
      <c r="Q291" s="15"/>
      <c r="R291" s="15"/>
      <c r="S291" s="15"/>
      <c r="T291" s="15"/>
    </row>
    <row r="292" spans="1:20" ht="16.2" customHeight="1" x14ac:dyDescent="0.25">
      <c r="A292" s="125"/>
      <c r="B292" s="125"/>
      <c r="C292" s="175"/>
      <c r="D292" s="109" t="s">
        <v>2076</v>
      </c>
      <c r="E292" s="169">
        <v>1</v>
      </c>
      <c r="F292" s="13">
        <v>151306</v>
      </c>
      <c r="G292" s="15">
        <v>5044</v>
      </c>
      <c r="H292" s="13">
        <v>6419</v>
      </c>
      <c r="I292" s="131">
        <f t="shared" si="17"/>
        <v>6049</v>
      </c>
      <c r="J292" s="170">
        <f t="shared" si="19"/>
        <v>94.235862283844838</v>
      </c>
      <c r="K292" s="179"/>
      <c r="L292" s="15"/>
      <c r="M292" s="15">
        <v>6049</v>
      </c>
      <c r="N292" s="15"/>
      <c r="O292" s="15"/>
      <c r="P292" s="15"/>
      <c r="Q292" s="15"/>
      <c r="R292" s="15"/>
      <c r="S292" s="15"/>
      <c r="T292" s="15"/>
    </row>
    <row r="293" spans="1:20" ht="23.4" customHeight="1" x14ac:dyDescent="0.25">
      <c r="A293" s="125"/>
      <c r="B293" s="125"/>
      <c r="C293" s="175"/>
      <c r="D293" s="109" t="s">
        <v>469</v>
      </c>
      <c r="E293" s="169">
        <v>1</v>
      </c>
      <c r="F293" s="13">
        <v>151307</v>
      </c>
      <c r="G293" s="15">
        <v>11158</v>
      </c>
      <c r="H293" s="13">
        <v>11020</v>
      </c>
      <c r="I293" s="131">
        <f t="shared" si="17"/>
        <v>10604</v>
      </c>
      <c r="J293" s="170">
        <f t="shared" si="19"/>
        <v>96.225045372050815</v>
      </c>
      <c r="K293" s="179"/>
      <c r="L293" s="131"/>
      <c r="M293" s="15">
        <v>10604</v>
      </c>
      <c r="N293" s="131"/>
      <c r="O293" s="131"/>
      <c r="P293" s="131"/>
      <c r="Q293" s="15"/>
      <c r="R293" s="15"/>
      <c r="S293" s="15"/>
      <c r="T293" s="15"/>
    </row>
    <row r="294" spans="1:20" ht="14.4" customHeight="1" x14ac:dyDescent="0.25">
      <c r="A294" s="125"/>
      <c r="B294" s="125"/>
      <c r="C294" s="175"/>
      <c r="D294" s="109" t="s">
        <v>470</v>
      </c>
      <c r="E294" s="169">
        <v>1</v>
      </c>
      <c r="F294" s="13">
        <v>151308</v>
      </c>
      <c r="G294" s="15">
        <v>1645</v>
      </c>
      <c r="H294" s="13">
        <v>1701</v>
      </c>
      <c r="I294" s="131">
        <f t="shared" si="17"/>
        <v>1701</v>
      </c>
      <c r="J294" s="170">
        <f t="shared" si="19"/>
        <v>100</v>
      </c>
      <c r="K294" s="179"/>
      <c r="L294" s="15"/>
      <c r="M294" s="15">
        <v>1701</v>
      </c>
      <c r="N294" s="15"/>
      <c r="O294" s="15"/>
      <c r="P294" s="15"/>
      <c r="Q294" s="15"/>
      <c r="R294" s="15"/>
      <c r="S294" s="15"/>
      <c r="T294" s="15"/>
    </row>
    <row r="295" spans="1:20" ht="24.75" customHeight="1" x14ac:dyDescent="0.25">
      <c r="A295" s="125"/>
      <c r="B295" s="125"/>
      <c r="C295" s="175"/>
      <c r="D295" s="109" t="s">
        <v>471</v>
      </c>
      <c r="E295" s="202">
        <v>1</v>
      </c>
      <c r="F295" s="12">
        <v>151311</v>
      </c>
      <c r="G295" s="15">
        <v>2245</v>
      </c>
      <c r="H295" s="13">
        <v>2401</v>
      </c>
      <c r="I295" s="131">
        <f t="shared" si="17"/>
        <v>2130</v>
      </c>
      <c r="J295" s="170">
        <f t="shared" si="19"/>
        <v>88.71303623490212</v>
      </c>
      <c r="K295" s="179"/>
      <c r="L295" s="15"/>
      <c r="M295" s="15">
        <v>2130</v>
      </c>
      <c r="N295" s="15"/>
      <c r="O295" s="15"/>
      <c r="P295" s="15"/>
      <c r="Q295" s="15"/>
      <c r="R295" s="15"/>
      <c r="S295" s="15"/>
      <c r="T295" s="15"/>
    </row>
    <row r="296" spans="1:20" ht="14.1" customHeight="1" x14ac:dyDescent="0.25">
      <c r="A296" s="125"/>
      <c r="B296" s="125"/>
      <c r="C296" s="175"/>
      <c r="D296" s="112" t="s">
        <v>472</v>
      </c>
      <c r="E296" s="169">
        <v>1</v>
      </c>
      <c r="F296" s="13">
        <v>151312</v>
      </c>
      <c r="G296" s="15">
        <v>513</v>
      </c>
      <c r="H296" s="13">
        <v>497</v>
      </c>
      <c r="I296" s="131">
        <f t="shared" si="17"/>
        <v>391</v>
      </c>
      <c r="J296" s="170">
        <f t="shared" si="19"/>
        <v>78.672032193158955</v>
      </c>
      <c r="K296" s="179"/>
      <c r="L296" s="15"/>
      <c r="M296" s="15">
        <v>391</v>
      </c>
      <c r="N296" s="15"/>
      <c r="O296" s="15"/>
      <c r="P296" s="15"/>
      <c r="Q296" s="15"/>
      <c r="R296" s="15"/>
      <c r="S296" s="15"/>
      <c r="T296" s="15"/>
    </row>
    <row r="297" spans="1:20" ht="14.1" customHeight="1" x14ac:dyDescent="0.25">
      <c r="A297" s="125"/>
      <c r="B297" s="125"/>
      <c r="C297" s="175"/>
      <c r="D297" s="109" t="s">
        <v>2077</v>
      </c>
      <c r="E297" s="169">
        <v>1</v>
      </c>
      <c r="F297" s="13">
        <v>151302</v>
      </c>
      <c r="G297" s="15">
        <v>3586</v>
      </c>
      <c r="H297" s="13">
        <v>2729</v>
      </c>
      <c r="I297" s="131">
        <f t="shared" si="17"/>
        <v>1557</v>
      </c>
      <c r="J297" s="170">
        <f t="shared" si="19"/>
        <v>57.053865884939533</v>
      </c>
      <c r="K297" s="179"/>
      <c r="L297" s="15"/>
      <c r="M297" s="15">
        <v>1557</v>
      </c>
      <c r="N297" s="15"/>
      <c r="O297" s="15"/>
      <c r="P297" s="15"/>
      <c r="Q297" s="15"/>
      <c r="R297" s="15"/>
      <c r="S297" s="15"/>
      <c r="T297" s="15"/>
    </row>
    <row r="298" spans="1:20" ht="26.25" customHeight="1" x14ac:dyDescent="0.25">
      <c r="A298" s="125"/>
      <c r="B298" s="125"/>
      <c r="C298" s="175"/>
      <c r="D298" s="108" t="s">
        <v>473</v>
      </c>
      <c r="E298" s="169">
        <v>1</v>
      </c>
      <c r="F298" s="13">
        <v>151303</v>
      </c>
      <c r="G298" s="15">
        <v>1000</v>
      </c>
      <c r="H298" s="13"/>
      <c r="I298" s="131">
        <f t="shared" si="17"/>
        <v>0</v>
      </c>
      <c r="J298" s="170"/>
      <c r="K298" s="179"/>
      <c r="L298" s="15"/>
      <c r="M298" s="15"/>
      <c r="N298" s="15"/>
      <c r="O298" s="15"/>
      <c r="P298" s="15"/>
      <c r="Q298" s="15"/>
      <c r="R298" s="15"/>
      <c r="S298" s="15"/>
      <c r="T298" s="15"/>
    </row>
    <row r="299" spans="1:20" ht="16.2" customHeight="1" x14ac:dyDescent="0.25">
      <c r="A299" s="125" t="s">
        <v>243</v>
      </c>
      <c r="B299" s="125"/>
      <c r="C299" s="175"/>
      <c r="D299" s="1062" t="s">
        <v>474</v>
      </c>
      <c r="E299" s="519">
        <v>2</v>
      </c>
      <c r="F299" s="12">
        <v>151315</v>
      </c>
      <c r="G299" s="15">
        <v>1000</v>
      </c>
      <c r="H299" s="13">
        <v>344</v>
      </c>
      <c r="I299" s="131">
        <f t="shared" si="17"/>
        <v>129</v>
      </c>
      <c r="J299" s="170">
        <f t="shared" si="19"/>
        <v>37.5</v>
      </c>
      <c r="K299" s="179"/>
      <c r="L299" s="15"/>
      <c r="M299" s="15">
        <v>129</v>
      </c>
      <c r="N299" s="15"/>
      <c r="O299" s="15"/>
      <c r="P299" s="15"/>
      <c r="Q299" s="15"/>
      <c r="R299" s="15"/>
      <c r="S299" s="15"/>
      <c r="T299" s="15"/>
    </row>
    <row r="300" spans="1:20" ht="16.2" customHeight="1" x14ac:dyDescent="0.25">
      <c r="A300" s="125"/>
      <c r="B300" s="125"/>
      <c r="C300" s="175"/>
      <c r="D300" s="1063" t="s">
        <v>926</v>
      </c>
      <c r="E300" s="520">
        <v>1</v>
      </c>
      <c r="F300" s="12">
        <v>151321</v>
      </c>
      <c r="G300" s="15">
        <v>5000</v>
      </c>
      <c r="H300" s="13">
        <v>2140</v>
      </c>
      <c r="I300" s="131">
        <f t="shared" ref="I300:I362" si="20">SUM(K300:T300)</f>
        <v>2140</v>
      </c>
      <c r="J300" s="170">
        <f t="shared" si="19"/>
        <v>100</v>
      </c>
      <c r="K300" s="179"/>
      <c r="L300" s="15"/>
      <c r="M300" s="15">
        <v>2140</v>
      </c>
      <c r="N300" s="15"/>
      <c r="O300" s="15"/>
      <c r="P300" s="15"/>
      <c r="Q300" s="15"/>
      <c r="R300" s="15"/>
      <c r="S300" s="15"/>
      <c r="T300" s="15"/>
    </row>
    <row r="301" spans="1:20" ht="16.2" customHeight="1" x14ac:dyDescent="0.25">
      <c r="A301" s="125"/>
      <c r="B301" s="125"/>
      <c r="C301" s="175"/>
      <c r="D301" s="109" t="s">
        <v>801</v>
      </c>
      <c r="E301" s="202">
        <v>1</v>
      </c>
      <c r="F301" s="12">
        <v>151319</v>
      </c>
      <c r="G301" s="117">
        <v>1235</v>
      </c>
      <c r="H301" s="13">
        <v>1235</v>
      </c>
      <c r="I301" s="131">
        <f t="shared" si="20"/>
        <v>726</v>
      </c>
      <c r="J301" s="170">
        <f t="shared" si="19"/>
        <v>58.785425101214571</v>
      </c>
      <c r="K301" s="179"/>
      <c r="L301" s="15"/>
      <c r="M301" s="15">
        <v>726</v>
      </c>
      <c r="N301" s="15"/>
      <c r="O301" s="15"/>
      <c r="P301" s="15"/>
      <c r="Q301" s="15"/>
      <c r="R301" s="15"/>
      <c r="S301" s="15"/>
      <c r="T301" s="15"/>
    </row>
    <row r="302" spans="1:20" ht="16.2" customHeight="1" x14ac:dyDescent="0.25">
      <c r="A302" s="125"/>
      <c r="B302" s="125"/>
      <c r="C302" s="175"/>
      <c r="D302" s="109" t="s">
        <v>475</v>
      </c>
      <c r="E302" s="202"/>
      <c r="F302" s="202"/>
      <c r="G302" s="15"/>
      <c r="H302" s="13"/>
      <c r="I302" s="131"/>
      <c r="J302" s="170"/>
      <c r="K302" s="179"/>
      <c r="L302" s="15"/>
      <c r="M302" s="15"/>
      <c r="N302" s="15"/>
      <c r="O302" s="15"/>
      <c r="P302" s="15"/>
      <c r="Q302" s="15"/>
      <c r="R302" s="15"/>
      <c r="S302" s="15"/>
      <c r="T302" s="15"/>
    </row>
    <row r="303" spans="1:20" ht="16.2" customHeight="1" x14ac:dyDescent="0.25">
      <c r="A303" s="125"/>
      <c r="B303" s="125"/>
      <c r="C303" s="175"/>
      <c r="D303" s="112" t="s">
        <v>476</v>
      </c>
      <c r="E303" s="13">
        <v>1</v>
      </c>
      <c r="F303" s="13">
        <v>151703</v>
      </c>
      <c r="G303" s="15">
        <v>3716</v>
      </c>
      <c r="H303" s="13">
        <v>5164</v>
      </c>
      <c r="I303" s="131">
        <f t="shared" si="20"/>
        <v>5163</v>
      </c>
      <c r="J303" s="170">
        <f t="shared" si="19"/>
        <v>99.980635166537567</v>
      </c>
      <c r="K303" s="179"/>
      <c r="L303" s="15"/>
      <c r="M303" s="15">
        <v>5163</v>
      </c>
      <c r="N303" s="15"/>
      <c r="O303" s="15"/>
      <c r="P303" s="15"/>
      <c r="Q303" s="15"/>
      <c r="R303" s="15"/>
      <c r="S303" s="15"/>
      <c r="T303" s="15"/>
    </row>
    <row r="304" spans="1:20" ht="16.2" customHeight="1" x14ac:dyDescent="0.25">
      <c r="A304" s="125"/>
      <c r="B304" s="125"/>
      <c r="C304" s="175"/>
      <c r="D304" s="119" t="s">
        <v>197</v>
      </c>
      <c r="E304" s="169"/>
      <c r="F304" s="169"/>
      <c r="G304" s="15"/>
      <c r="H304" s="13"/>
      <c r="I304" s="131"/>
      <c r="J304" s="170"/>
      <c r="K304" s="179"/>
      <c r="L304" s="15"/>
      <c r="M304" s="15"/>
      <c r="N304" s="15"/>
      <c r="O304" s="15"/>
      <c r="P304" s="15"/>
      <c r="Q304" s="15"/>
      <c r="R304" s="15"/>
      <c r="S304" s="15"/>
      <c r="T304" s="15"/>
    </row>
    <row r="305" spans="1:20" ht="16.2" customHeight="1" x14ac:dyDescent="0.25">
      <c r="A305" s="125"/>
      <c r="B305" s="125"/>
      <c r="C305" s="175"/>
      <c r="D305" s="112" t="s">
        <v>477</v>
      </c>
      <c r="E305" s="13">
        <v>1</v>
      </c>
      <c r="F305" s="13">
        <v>151601</v>
      </c>
      <c r="G305" s="15">
        <v>15000</v>
      </c>
      <c r="H305" s="13">
        <v>21571</v>
      </c>
      <c r="I305" s="131">
        <f t="shared" si="20"/>
        <v>15108</v>
      </c>
      <c r="J305" s="170">
        <f t="shared" si="19"/>
        <v>70.038477585647399</v>
      </c>
      <c r="K305" s="179">
        <v>43</v>
      </c>
      <c r="L305" s="15">
        <v>7</v>
      </c>
      <c r="M305" s="15">
        <v>15058</v>
      </c>
      <c r="N305" s="15"/>
      <c r="O305" s="15"/>
      <c r="P305" s="15"/>
      <c r="Q305" s="15"/>
      <c r="R305" s="15"/>
      <c r="S305" s="15"/>
      <c r="T305" s="15"/>
    </row>
    <row r="306" spans="1:20" ht="16.2" customHeight="1" x14ac:dyDescent="0.25">
      <c r="A306" s="125"/>
      <c r="B306" s="125"/>
      <c r="C306" s="175"/>
      <c r="D306" s="112" t="s">
        <v>478</v>
      </c>
      <c r="E306" s="13">
        <v>1</v>
      </c>
      <c r="F306" s="13">
        <v>151602</v>
      </c>
      <c r="G306" s="15">
        <v>19500</v>
      </c>
      <c r="H306" s="13">
        <v>19500</v>
      </c>
      <c r="I306" s="131">
        <f t="shared" si="20"/>
        <v>19500</v>
      </c>
      <c r="J306" s="170">
        <f t="shared" si="19"/>
        <v>100</v>
      </c>
      <c r="K306" s="179"/>
      <c r="L306" s="15"/>
      <c r="M306" s="15"/>
      <c r="N306" s="15"/>
      <c r="O306" s="15">
        <v>19500</v>
      </c>
      <c r="P306" s="15"/>
      <c r="Q306" s="15"/>
      <c r="R306" s="15"/>
      <c r="S306" s="15"/>
      <c r="T306" s="15"/>
    </row>
    <row r="307" spans="1:20" ht="16.2" customHeight="1" x14ac:dyDescent="0.25">
      <c r="A307" s="125"/>
      <c r="B307" s="125"/>
      <c r="C307" s="175"/>
      <c r="D307" s="112" t="s">
        <v>479</v>
      </c>
      <c r="E307" s="13">
        <v>1</v>
      </c>
      <c r="F307" s="13">
        <v>151607</v>
      </c>
      <c r="G307" s="15">
        <v>28867</v>
      </c>
      <c r="H307" s="13">
        <v>28867</v>
      </c>
      <c r="I307" s="131">
        <f t="shared" si="20"/>
        <v>6848</v>
      </c>
      <c r="J307" s="170">
        <f t="shared" si="19"/>
        <v>23.722589808431774</v>
      </c>
      <c r="K307" s="179"/>
      <c r="L307" s="15"/>
      <c r="M307" s="15">
        <v>6848</v>
      </c>
      <c r="N307" s="15"/>
      <c r="O307" s="15"/>
      <c r="P307" s="15"/>
      <c r="Q307" s="15"/>
      <c r="R307" s="15"/>
      <c r="S307" s="15"/>
      <c r="T307" s="15"/>
    </row>
    <row r="308" spans="1:20" ht="16.2" customHeight="1" x14ac:dyDescent="0.25">
      <c r="A308" s="125"/>
      <c r="B308" s="125"/>
      <c r="C308" s="175"/>
      <c r="D308" s="112" t="s">
        <v>480</v>
      </c>
      <c r="E308" s="13">
        <v>2</v>
      </c>
      <c r="F308" s="13">
        <v>151610</v>
      </c>
      <c r="G308" s="15">
        <v>500</v>
      </c>
      <c r="H308" s="13">
        <v>500</v>
      </c>
      <c r="I308" s="131">
        <f t="shared" si="20"/>
        <v>435</v>
      </c>
      <c r="J308" s="170">
        <f t="shared" si="19"/>
        <v>87</v>
      </c>
      <c r="K308" s="179"/>
      <c r="L308" s="15"/>
      <c r="M308" s="15">
        <v>435</v>
      </c>
      <c r="N308" s="15"/>
      <c r="O308" s="15"/>
      <c r="P308" s="15"/>
      <c r="Q308" s="15"/>
      <c r="R308" s="15"/>
      <c r="S308" s="15"/>
      <c r="T308" s="15"/>
    </row>
    <row r="309" spans="1:20" s="934" customFormat="1" ht="16.2" customHeight="1" x14ac:dyDescent="0.25">
      <c r="A309" s="1011"/>
      <c r="B309" s="1011"/>
      <c r="C309" s="1012"/>
      <c r="D309" s="964" t="s">
        <v>2074</v>
      </c>
      <c r="E309" s="965">
        <v>2</v>
      </c>
      <c r="F309" s="965">
        <v>151640</v>
      </c>
      <c r="G309" s="1015"/>
      <c r="H309" s="965"/>
      <c r="I309" s="131">
        <f t="shared" si="20"/>
        <v>0</v>
      </c>
      <c r="J309" s="170"/>
      <c r="K309" s="1020"/>
      <c r="L309" s="1015"/>
      <c r="M309" s="1015"/>
      <c r="N309" s="1015"/>
      <c r="O309" s="1015"/>
      <c r="P309" s="1015"/>
      <c r="Q309" s="1015"/>
      <c r="R309" s="1015"/>
      <c r="S309" s="1015"/>
      <c r="T309" s="1015"/>
    </row>
    <row r="310" spans="1:20" s="532" customFormat="1" ht="39.6" customHeight="1" x14ac:dyDescent="0.25">
      <c r="A310" s="539"/>
      <c r="B310" s="539"/>
      <c r="C310" s="540"/>
      <c r="D310" s="535" t="s">
        <v>1087</v>
      </c>
      <c r="E310" s="360">
        <v>2</v>
      </c>
      <c r="F310" s="360">
        <v>151623</v>
      </c>
      <c r="G310" s="362">
        <v>18902</v>
      </c>
      <c r="H310" s="360">
        <v>18902</v>
      </c>
      <c r="I310" s="131">
        <f t="shared" si="20"/>
        <v>18901</v>
      </c>
      <c r="J310" s="170">
        <f t="shared" si="19"/>
        <v>99.994709554544485</v>
      </c>
      <c r="K310" s="543"/>
      <c r="L310" s="362"/>
      <c r="M310" s="362">
        <v>18901</v>
      </c>
      <c r="N310" s="362"/>
      <c r="O310" s="362"/>
      <c r="P310" s="362"/>
      <c r="Q310" s="362"/>
      <c r="R310" s="362"/>
      <c r="S310" s="362"/>
      <c r="T310" s="362"/>
    </row>
    <row r="311" spans="1:20" ht="16.2" customHeight="1" x14ac:dyDescent="0.25">
      <c r="A311" s="125"/>
      <c r="B311" s="125"/>
      <c r="C311" s="175"/>
      <c r="D311" s="109" t="s">
        <v>481</v>
      </c>
      <c r="E311" s="169">
        <v>2</v>
      </c>
      <c r="F311" s="13">
        <v>151619</v>
      </c>
      <c r="G311" s="15">
        <v>51792</v>
      </c>
      <c r="H311" s="13">
        <v>19941</v>
      </c>
      <c r="I311" s="131">
        <f t="shared" si="20"/>
        <v>13946</v>
      </c>
      <c r="J311" s="170">
        <f t="shared" si="19"/>
        <v>69.936312120756227</v>
      </c>
      <c r="K311" s="179"/>
      <c r="L311" s="15"/>
      <c r="M311" s="15">
        <v>8946</v>
      </c>
      <c r="N311" s="15"/>
      <c r="O311" s="15"/>
      <c r="P311" s="15"/>
      <c r="Q311" s="15">
        <v>5000</v>
      </c>
      <c r="R311" s="15"/>
      <c r="S311" s="15"/>
      <c r="T311" s="15"/>
    </row>
    <row r="312" spans="1:20" s="934" customFormat="1" ht="16.2" customHeight="1" x14ac:dyDescent="0.25">
      <c r="A312" s="1011"/>
      <c r="B312" s="1011"/>
      <c r="C312" s="1012"/>
      <c r="D312" s="963" t="s">
        <v>2075</v>
      </c>
      <c r="E312" s="1018">
        <v>2</v>
      </c>
      <c r="F312" s="965">
        <v>151639</v>
      </c>
      <c r="G312" s="1015">
        <v>500</v>
      </c>
      <c r="H312" s="965"/>
      <c r="I312" s="1016"/>
      <c r="J312" s="170"/>
      <c r="K312" s="1020"/>
      <c r="L312" s="1015"/>
      <c r="M312" s="1015"/>
      <c r="N312" s="1015"/>
      <c r="O312" s="1015"/>
      <c r="P312" s="1015"/>
      <c r="Q312" s="1015"/>
      <c r="R312" s="1015"/>
      <c r="S312" s="1015"/>
      <c r="T312" s="1015"/>
    </row>
    <row r="313" spans="1:20" ht="16.2" customHeight="1" x14ac:dyDescent="0.25">
      <c r="A313" s="125"/>
      <c r="B313" s="125"/>
      <c r="C313" s="175"/>
      <c r="D313" s="119" t="s">
        <v>482</v>
      </c>
      <c r="E313" s="169">
        <v>2</v>
      </c>
      <c r="F313" s="13">
        <v>151626</v>
      </c>
      <c r="G313" s="15">
        <v>800</v>
      </c>
      <c r="H313" s="13">
        <v>161</v>
      </c>
      <c r="I313" s="131">
        <f t="shared" si="20"/>
        <v>161</v>
      </c>
      <c r="J313" s="170">
        <f t="shared" si="19"/>
        <v>100</v>
      </c>
      <c r="K313" s="179"/>
      <c r="L313" s="15"/>
      <c r="M313" s="15">
        <v>161</v>
      </c>
      <c r="N313" s="15"/>
      <c r="O313" s="15"/>
      <c r="P313" s="15"/>
      <c r="Q313" s="15"/>
      <c r="R313" s="15"/>
      <c r="S313" s="15"/>
      <c r="T313" s="15"/>
    </row>
    <row r="314" spans="1:20" ht="16.2" customHeight="1" x14ac:dyDescent="0.25">
      <c r="A314" s="125"/>
      <c r="B314" s="125"/>
      <c r="C314" s="175"/>
      <c r="D314" s="108" t="s">
        <v>927</v>
      </c>
      <c r="E314" s="202">
        <v>2</v>
      </c>
      <c r="F314" s="12">
        <v>151627</v>
      </c>
      <c r="G314" s="15">
        <v>1000</v>
      </c>
      <c r="H314" s="13">
        <v>1862</v>
      </c>
      <c r="I314" s="131">
        <f t="shared" si="20"/>
        <v>1862</v>
      </c>
      <c r="J314" s="170">
        <f t="shared" si="19"/>
        <v>100</v>
      </c>
      <c r="K314" s="179"/>
      <c r="L314" s="131"/>
      <c r="M314" s="15">
        <v>1862</v>
      </c>
      <c r="N314" s="131"/>
      <c r="O314" s="131"/>
      <c r="P314" s="131"/>
      <c r="Q314" s="15"/>
      <c r="R314" s="15"/>
      <c r="S314" s="15"/>
      <c r="T314" s="15"/>
    </row>
    <row r="315" spans="1:20" ht="16.2" customHeight="1" x14ac:dyDescent="0.25">
      <c r="A315" s="125"/>
      <c r="B315" s="125"/>
      <c r="C315" s="175"/>
      <c r="D315" s="119" t="s">
        <v>928</v>
      </c>
      <c r="E315" s="202">
        <v>2</v>
      </c>
      <c r="F315" s="12">
        <v>151638</v>
      </c>
      <c r="G315" s="15">
        <v>1500</v>
      </c>
      <c r="H315" s="13">
        <v>471</v>
      </c>
      <c r="I315" s="131">
        <f t="shared" si="20"/>
        <v>471</v>
      </c>
      <c r="J315" s="170">
        <f t="shared" si="19"/>
        <v>100</v>
      </c>
      <c r="K315" s="179"/>
      <c r="L315" s="15"/>
      <c r="M315" s="15">
        <v>471</v>
      </c>
      <c r="N315" s="15"/>
      <c r="O315" s="15"/>
      <c r="P315" s="15"/>
      <c r="Q315" s="15"/>
      <c r="R315" s="15"/>
      <c r="S315" s="15"/>
      <c r="T315" s="15"/>
    </row>
    <row r="316" spans="1:20" ht="16.2" customHeight="1" x14ac:dyDescent="0.25">
      <c r="A316" s="125"/>
      <c r="B316" s="125"/>
      <c r="C316" s="175"/>
      <c r="D316" s="112" t="s">
        <v>483</v>
      </c>
      <c r="E316" s="13">
        <v>1</v>
      </c>
      <c r="F316" s="13">
        <v>151603</v>
      </c>
      <c r="G316" s="15">
        <v>85000</v>
      </c>
      <c r="H316" s="13">
        <v>58004</v>
      </c>
      <c r="I316" s="131">
        <f t="shared" si="20"/>
        <v>32892</v>
      </c>
      <c r="J316" s="170">
        <f t="shared" si="19"/>
        <v>56.706434039031791</v>
      </c>
      <c r="K316" s="179"/>
      <c r="L316" s="131"/>
      <c r="M316" s="15">
        <v>32892</v>
      </c>
      <c r="N316" s="131"/>
      <c r="O316" s="131"/>
      <c r="P316" s="131"/>
      <c r="Q316" s="15"/>
      <c r="R316" s="15"/>
      <c r="S316" s="15"/>
      <c r="T316" s="15"/>
    </row>
    <row r="317" spans="1:20" ht="16.2" customHeight="1" x14ac:dyDescent="0.25">
      <c r="A317" s="125"/>
      <c r="B317" s="125"/>
      <c r="C317" s="125"/>
      <c r="D317" s="112" t="s">
        <v>484</v>
      </c>
      <c r="E317" s="13">
        <v>1</v>
      </c>
      <c r="F317" s="13">
        <v>151605</v>
      </c>
      <c r="G317" s="15">
        <v>110358</v>
      </c>
      <c r="H317" s="13">
        <v>110358</v>
      </c>
      <c r="I317" s="131">
        <f t="shared" si="20"/>
        <v>109993</v>
      </c>
      <c r="J317" s="170">
        <f t="shared" si="19"/>
        <v>99.669258232298517</v>
      </c>
      <c r="K317" s="179"/>
      <c r="L317" s="15"/>
      <c r="M317" s="15">
        <v>109993</v>
      </c>
      <c r="N317" s="15"/>
      <c r="O317" s="15"/>
      <c r="P317" s="15"/>
      <c r="Q317" s="15"/>
      <c r="R317" s="15"/>
      <c r="S317" s="15"/>
      <c r="T317" s="15"/>
    </row>
    <row r="318" spans="1:20" ht="16.2" customHeight="1" x14ac:dyDescent="0.25">
      <c r="A318" s="125"/>
      <c r="B318" s="125"/>
      <c r="C318" s="175"/>
      <c r="D318" s="112" t="s">
        <v>485</v>
      </c>
      <c r="E318" s="13">
        <v>1</v>
      </c>
      <c r="F318" s="13">
        <v>151608</v>
      </c>
      <c r="G318" s="15">
        <v>70000</v>
      </c>
      <c r="H318" s="13">
        <v>70000</v>
      </c>
      <c r="I318" s="131">
        <f t="shared" si="20"/>
        <v>67631</v>
      </c>
      <c r="J318" s="170">
        <f t="shared" si="19"/>
        <v>96.615714285714276</v>
      </c>
      <c r="K318" s="179"/>
      <c r="L318" s="15"/>
      <c r="M318" s="15">
        <v>67631</v>
      </c>
      <c r="N318" s="15"/>
      <c r="O318" s="15"/>
      <c r="P318" s="15"/>
      <c r="Q318" s="15"/>
      <c r="R318" s="15"/>
      <c r="S318" s="15"/>
      <c r="T318" s="15"/>
    </row>
    <row r="319" spans="1:20" ht="16.2" customHeight="1" x14ac:dyDescent="0.25">
      <c r="A319" s="125"/>
      <c r="B319" s="125"/>
      <c r="C319" s="175"/>
      <c r="D319" s="112" t="s">
        <v>486</v>
      </c>
      <c r="E319" s="13">
        <v>2</v>
      </c>
      <c r="F319" s="13">
        <v>151624</v>
      </c>
      <c r="G319" s="15">
        <v>2800</v>
      </c>
      <c r="H319" s="13">
        <v>2800</v>
      </c>
      <c r="I319" s="131">
        <f t="shared" si="20"/>
        <v>2800</v>
      </c>
      <c r="J319" s="170">
        <f t="shared" si="19"/>
        <v>100</v>
      </c>
      <c r="K319" s="179"/>
      <c r="L319" s="15"/>
      <c r="M319" s="15"/>
      <c r="N319" s="15"/>
      <c r="O319" s="15">
        <v>2800</v>
      </c>
      <c r="P319" s="15"/>
      <c r="Q319" s="15"/>
      <c r="R319" s="15"/>
      <c r="S319" s="15"/>
      <c r="T319" s="15"/>
    </row>
    <row r="320" spans="1:20" ht="16.2" customHeight="1" x14ac:dyDescent="0.25">
      <c r="A320" s="125"/>
      <c r="B320" s="125"/>
      <c r="C320" s="175"/>
      <c r="D320" s="112" t="s">
        <v>487</v>
      </c>
      <c r="E320" s="13">
        <v>1</v>
      </c>
      <c r="F320" s="13">
        <v>151631</v>
      </c>
      <c r="G320" s="15">
        <v>5453</v>
      </c>
      <c r="H320" s="13">
        <v>5553</v>
      </c>
      <c r="I320" s="131">
        <f t="shared" si="20"/>
        <v>5172</v>
      </c>
      <c r="J320" s="170">
        <f t="shared" si="19"/>
        <v>93.138843868179364</v>
      </c>
      <c r="K320" s="179"/>
      <c r="L320" s="15"/>
      <c r="M320" s="15">
        <v>3637</v>
      </c>
      <c r="N320" s="15"/>
      <c r="O320" s="15"/>
      <c r="P320" s="15"/>
      <c r="Q320" s="15">
        <v>1535</v>
      </c>
      <c r="R320" s="15"/>
      <c r="S320" s="15"/>
      <c r="T320" s="15"/>
    </row>
    <row r="321" spans="1:20" ht="16.2" customHeight="1" x14ac:dyDescent="0.25">
      <c r="A321" s="125"/>
      <c r="B321" s="125"/>
      <c r="C321" s="175"/>
      <c r="D321" s="1064" t="s">
        <v>488</v>
      </c>
      <c r="E321" s="13">
        <v>1</v>
      </c>
      <c r="F321" s="13">
        <v>151632</v>
      </c>
      <c r="G321" s="15">
        <v>2500</v>
      </c>
      <c r="H321" s="13">
        <v>1509</v>
      </c>
      <c r="I321" s="131">
        <f t="shared" si="20"/>
        <v>1509</v>
      </c>
      <c r="J321" s="170">
        <f t="shared" si="19"/>
        <v>100</v>
      </c>
      <c r="K321" s="179"/>
      <c r="L321" s="131"/>
      <c r="M321" s="15">
        <v>1509</v>
      </c>
      <c r="N321" s="131"/>
      <c r="O321" s="131"/>
      <c r="P321" s="131"/>
      <c r="Q321" s="15"/>
      <c r="R321" s="15"/>
      <c r="S321" s="15"/>
      <c r="T321" s="15"/>
    </row>
    <row r="322" spans="1:20" ht="15.6" customHeight="1" x14ac:dyDescent="0.25">
      <c r="A322" s="125"/>
      <c r="B322" s="125"/>
      <c r="C322" s="175"/>
      <c r="D322" s="1065" t="s">
        <v>802</v>
      </c>
      <c r="E322" s="13">
        <v>1</v>
      </c>
      <c r="F322" s="13">
        <v>151635</v>
      </c>
      <c r="G322" s="15">
        <v>3000</v>
      </c>
      <c r="H322" s="13">
        <v>3000</v>
      </c>
      <c r="I322" s="131">
        <f t="shared" si="20"/>
        <v>92</v>
      </c>
      <c r="J322" s="170">
        <f t="shared" si="19"/>
        <v>3.0666666666666664</v>
      </c>
      <c r="K322" s="179"/>
      <c r="L322" s="15"/>
      <c r="M322" s="15">
        <v>92</v>
      </c>
      <c r="N322" s="15"/>
      <c r="O322" s="15"/>
      <c r="P322" s="15"/>
      <c r="Q322" s="15"/>
      <c r="R322" s="15"/>
      <c r="S322" s="15"/>
      <c r="T322" s="15"/>
    </row>
    <row r="323" spans="1:20" ht="14.1" customHeight="1" x14ac:dyDescent="0.25">
      <c r="A323" s="125"/>
      <c r="B323" s="125"/>
      <c r="C323" s="175"/>
      <c r="D323" s="1066" t="s">
        <v>803</v>
      </c>
      <c r="E323" s="13">
        <v>1</v>
      </c>
      <c r="F323" s="13">
        <v>151612</v>
      </c>
      <c r="G323" s="15">
        <v>2000</v>
      </c>
      <c r="H323" s="13">
        <v>1246</v>
      </c>
      <c r="I323" s="131">
        <f t="shared" si="20"/>
        <v>1246</v>
      </c>
      <c r="J323" s="170">
        <f t="shared" si="19"/>
        <v>100</v>
      </c>
      <c r="K323" s="179"/>
      <c r="L323" s="15"/>
      <c r="M323" s="15">
        <v>1246</v>
      </c>
      <c r="N323" s="15"/>
      <c r="O323" s="15"/>
      <c r="P323" s="15"/>
      <c r="Q323" s="15"/>
      <c r="R323" s="15"/>
      <c r="S323" s="15"/>
      <c r="T323" s="15"/>
    </row>
    <row r="324" spans="1:20" ht="14.1" customHeight="1" x14ac:dyDescent="0.25">
      <c r="A324" s="125"/>
      <c r="B324" s="125"/>
      <c r="C324" s="175"/>
      <c r="D324" s="1066" t="s">
        <v>804</v>
      </c>
      <c r="E324" s="13">
        <v>1</v>
      </c>
      <c r="F324" s="13">
        <v>151614</v>
      </c>
      <c r="G324" s="15">
        <v>5000</v>
      </c>
      <c r="H324" s="13">
        <v>5000</v>
      </c>
      <c r="I324" s="131">
        <f t="shared" si="20"/>
        <v>3951</v>
      </c>
      <c r="J324" s="170">
        <f t="shared" si="19"/>
        <v>79.02</v>
      </c>
      <c r="K324" s="179"/>
      <c r="L324" s="15"/>
      <c r="M324" s="15">
        <v>3951</v>
      </c>
      <c r="N324" s="15"/>
      <c r="O324" s="15"/>
      <c r="P324" s="15"/>
      <c r="Q324" s="15"/>
      <c r="R324" s="15"/>
      <c r="S324" s="15"/>
      <c r="T324" s="15"/>
    </row>
    <row r="325" spans="1:20" ht="14.1" customHeight="1" x14ac:dyDescent="0.25">
      <c r="A325" s="125"/>
      <c r="B325" s="125"/>
      <c r="C325" s="175"/>
      <c r="D325" s="244" t="s">
        <v>441</v>
      </c>
      <c r="E325" s="13"/>
      <c r="F325" s="13"/>
      <c r="G325" s="15"/>
      <c r="H325" s="13"/>
      <c r="I325" s="131"/>
      <c r="J325" s="170"/>
      <c r="K325" s="179"/>
      <c r="L325" s="15"/>
      <c r="M325" s="15"/>
      <c r="N325" s="15"/>
      <c r="O325" s="15"/>
      <c r="P325" s="15"/>
      <c r="Q325" s="15"/>
      <c r="R325" s="15"/>
      <c r="S325" s="15"/>
      <c r="T325" s="15"/>
    </row>
    <row r="326" spans="1:20" ht="15" customHeight="1" x14ac:dyDescent="0.25">
      <c r="A326" s="125"/>
      <c r="B326" s="125"/>
      <c r="C326" s="175"/>
      <c r="D326" s="109" t="s">
        <v>490</v>
      </c>
      <c r="E326" s="13">
        <v>1</v>
      </c>
      <c r="F326" s="13">
        <v>151505</v>
      </c>
      <c r="G326" s="15">
        <v>6000</v>
      </c>
      <c r="H326" s="13">
        <v>6000</v>
      </c>
      <c r="I326" s="131">
        <f t="shared" si="20"/>
        <v>5741</v>
      </c>
      <c r="J326" s="170">
        <f t="shared" si="19"/>
        <v>95.683333333333337</v>
      </c>
      <c r="K326" s="179"/>
      <c r="L326" s="15"/>
      <c r="M326" s="15">
        <v>5741</v>
      </c>
      <c r="N326" s="15"/>
      <c r="O326" s="15"/>
      <c r="P326" s="15"/>
      <c r="Q326" s="15"/>
      <c r="R326" s="15"/>
      <c r="S326" s="15"/>
      <c r="T326" s="15"/>
    </row>
    <row r="327" spans="1:20" ht="14.1" customHeight="1" x14ac:dyDescent="0.25">
      <c r="A327" s="125"/>
      <c r="B327" s="125"/>
      <c r="C327" s="175"/>
      <c r="D327" s="119" t="s">
        <v>185</v>
      </c>
      <c r="E327" s="169"/>
      <c r="F327" s="169"/>
      <c r="G327" s="15"/>
      <c r="H327" s="13"/>
      <c r="I327" s="131"/>
      <c r="J327" s="170"/>
      <c r="K327" s="179"/>
      <c r="L327" s="15"/>
      <c r="M327" s="15"/>
      <c r="N327" s="15"/>
      <c r="O327" s="15"/>
      <c r="P327" s="15"/>
      <c r="Q327" s="15"/>
      <c r="R327" s="15"/>
      <c r="S327" s="15"/>
      <c r="T327" s="15"/>
    </row>
    <row r="328" spans="1:20" ht="16.2" customHeight="1" x14ac:dyDescent="0.25">
      <c r="A328" s="125"/>
      <c r="B328" s="125"/>
      <c r="C328" s="175"/>
      <c r="D328" s="112" t="s">
        <v>186</v>
      </c>
      <c r="E328" s="13">
        <v>2</v>
      </c>
      <c r="F328" s="13">
        <v>151906</v>
      </c>
      <c r="G328" s="15">
        <v>138309</v>
      </c>
      <c r="H328" s="13">
        <v>138699</v>
      </c>
      <c r="I328" s="131">
        <f t="shared" si="20"/>
        <v>138698</v>
      </c>
      <c r="J328" s="170">
        <f t="shared" si="19"/>
        <v>99.999279014268311</v>
      </c>
      <c r="K328" s="179"/>
      <c r="L328" s="15"/>
      <c r="M328" s="15">
        <v>138698</v>
      </c>
      <c r="N328" s="15"/>
      <c r="O328" s="15"/>
      <c r="P328" s="15"/>
      <c r="Q328" s="15"/>
      <c r="R328" s="15"/>
      <c r="S328" s="15"/>
      <c r="T328" s="15"/>
    </row>
    <row r="329" spans="1:20" ht="16.2" customHeight="1" x14ac:dyDescent="0.25">
      <c r="A329" s="125"/>
      <c r="B329" s="125"/>
      <c r="C329" s="175"/>
      <c r="D329" s="112" t="s">
        <v>491</v>
      </c>
      <c r="E329" s="13">
        <v>2</v>
      </c>
      <c r="F329" s="13">
        <v>151915</v>
      </c>
      <c r="G329" s="15">
        <v>2667</v>
      </c>
      <c r="H329" s="13">
        <v>2667</v>
      </c>
      <c r="I329" s="131">
        <f t="shared" si="20"/>
        <v>2667</v>
      </c>
      <c r="J329" s="170">
        <f t="shared" si="19"/>
        <v>100</v>
      </c>
      <c r="K329" s="179"/>
      <c r="L329" s="15"/>
      <c r="M329" s="15">
        <v>2667</v>
      </c>
      <c r="N329" s="15"/>
      <c r="O329" s="15"/>
      <c r="P329" s="15"/>
      <c r="Q329" s="15"/>
      <c r="R329" s="15"/>
      <c r="S329" s="15"/>
      <c r="T329" s="15"/>
    </row>
    <row r="330" spans="1:20" ht="16.2" customHeight="1" x14ac:dyDescent="0.25">
      <c r="A330" s="125"/>
      <c r="B330" s="125"/>
      <c r="C330" s="175"/>
      <c r="D330" s="112" t="s">
        <v>187</v>
      </c>
      <c r="E330" s="13">
        <v>2</v>
      </c>
      <c r="F330" s="13">
        <v>151907</v>
      </c>
      <c r="G330" s="15">
        <v>175260</v>
      </c>
      <c r="H330" s="13">
        <v>175260</v>
      </c>
      <c r="I330" s="131">
        <f t="shared" si="20"/>
        <v>175260</v>
      </c>
      <c r="J330" s="170">
        <f t="shared" si="19"/>
        <v>100</v>
      </c>
      <c r="K330" s="179"/>
      <c r="L330" s="15"/>
      <c r="M330" s="15">
        <v>175260</v>
      </c>
      <c r="N330" s="15"/>
      <c r="O330" s="15"/>
      <c r="P330" s="15"/>
      <c r="Q330" s="15"/>
      <c r="R330" s="15"/>
      <c r="S330" s="15"/>
      <c r="T330" s="15"/>
    </row>
    <row r="331" spans="1:20" ht="15" customHeight="1" x14ac:dyDescent="0.25">
      <c r="A331" s="125"/>
      <c r="B331" s="125"/>
      <c r="C331" s="175"/>
      <c r="D331" s="109" t="s">
        <v>929</v>
      </c>
      <c r="E331" s="13">
        <v>2</v>
      </c>
      <c r="F331" s="13">
        <v>151924</v>
      </c>
      <c r="G331" s="117">
        <v>2000</v>
      </c>
      <c r="H331" s="13">
        <v>828</v>
      </c>
      <c r="I331" s="131">
        <f t="shared" si="20"/>
        <v>827</v>
      </c>
      <c r="J331" s="170">
        <f t="shared" si="19"/>
        <v>99.879227053140099</v>
      </c>
      <c r="K331" s="179"/>
      <c r="L331" s="131"/>
      <c r="M331" s="15">
        <v>58</v>
      </c>
      <c r="N331" s="131"/>
      <c r="O331" s="131"/>
      <c r="P331" s="131">
        <v>769</v>
      </c>
      <c r="Q331" s="15"/>
      <c r="R331" s="15"/>
      <c r="S331" s="15"/>
      <c r="T331" s="15"/>
    </row>
    <row r="332" spans="1:20" s="532" customFormat="1" ht="16.2" customHeight="1" x14ac:dyDescent="0.25">
      <c r="A332" s="539"/>
      <c r="B332" s="539"/>
      <c r="C332" s="540"/>
      <c r="D332" s="1067" t="s">
        <v>1088</v>
      </c>
      <c r="E332" s="360">
        <v>2</v>
      </c>
      <c r="F332" s="360">
        <v>151909</v>
      </c>
      <c r="G332" s="541"/>
      <c r="H332" s="360">
        <v>2101</v>
      </c>
      <c r="I332" s="131">
        <f t="shared" si="20"/>
        <v>2090</v>
      </c>
      <c r="J332" s="170">
        <f t="shared" si="19"/>
        <v>99.476439790575924</v>
      </c>
      <c r="K332" s="543"/>
      <c r="L332" s="542"/>
      <c r="M332" s="362"/>
      <c r="N332" s="542"/>
      <c r="O332" s="542">
        <v>2090</v>
      </c>
      <c r="P332" s="542"/>
      <c r="Q332" s="362"/>
      <c r="R332" s="362"/>
      <c r="S332" s="362"/>
      <c r="T332" s="362"/>
    </row>
    <row r="333" spans="1:20" ht="16.2" customHeight="1" x14ac:dyDescent="0.25">
      <c r="A333" s="125"/>
      <c r="B333" s="125"/>
      <c r="C333" s="175"/>
      <c r="D333" s="119" t="s">
        <v>492</v>
      </c>
      <c r="E333" s="169"/>
      <c r="F333" s="169"/>
      <c r="G333" s="117"/>
      <c r="H333" s="13"/>
      <c r="I333" s="131"/>
      <c r="J333" s="170"/>
      <c r="K333" s="179"/>
      <c r="L333" s="15"/>
      <c r="M333" s="15"/>
      <c r="N333" s="15"/>
      <c r="O333" s="15"/>
      <c r="P333" s="15"/>
      <c r="Q333" s="15"/>
      <c r="R333" s="15"/>
      <c r="S333" s="15"/>
      <c r="T333" s="15"/>
    </row>
    <row r="334" spans="1:20" ht="16.2" customHeight="1" x14ac:dyDescent="0.25">
      <c r="A334" s="125"/>
      <c r="B334" s="125"/>
      <c r="C334" s="175"/>
      <c r="D334" s="119" t="s">
        <v>493</v>
      </c>
      <c r="E334" s="169">
        <v>1</v>
      </c>
      <c r="F334" s="13">
        <v>151801</v>
      </c>
      <c r="G334" s="117">
        <v>27000</v>
      </c>
      <c r="H334" s="13">
        <v>28016</v>
      </c>
      <c r="I334" s="131">
        <f t="shared" si="20"/>
        <v>25551</v>
      </c>
      <c r="J334" s="170">
        <f t="shared" si="19"/>
        <v>91.201456310679603</v>
      </c>
      <c r="K334" s="179"/>
      <c r="L334" s="131"/>
      <c r="M334" s="15"/>
      <c r="N334" s="131"/>
      <c r="O334" s="131">
        <v>25551</v>
      </c>
      <c r="P334" s="131"/>
      <c r="Q334" s="15"/>
      <c r="R334" s="15"/>
      <c r="S334" s="15"/>
      <c r="T334" s="15"/>
    </row>
    <row r="335" spans="1:20" s="324" customFormat="1" ht="16.2" customHeight="1" x14ac:dyDescent="0.25">
      <c r="A335" s="318"/>
      <c r="B335" s="318"/>
      <c r="C335" s="319"/>
      <c r="D335" s="1061" t="s">
        <v>494</v>
      </c>
      <c r="E335" s="354">
        <v>1</v>
      </c>
      <c r="F335" s="355">
        <v>151803</v>
      </c>
      <c r="G335" s="1057">
        <v>500</v>
      </c>
      <c r="H335" s="355">
        <v>250</v>
      </c>
      <c r="I335" s="131">
        <f t="shared" si="20"/>
        <v>0</v>
      </c>
      <c r="J335" s="322">
        <f t="shared" si="19"/>
        <v>0</v>
      </c>
      <c r="K335" s="323"/>
      <c r="L335" s="320"/>
      <c r="M335" s="320"/>
      <c r="N335" s="320"/>
      <c r="O335" s="320"/>
      <c r="P335" s="320"/>
      <c r="Q335" s="320"/>
      <c r="R335" s="320"/>
      <c r="S335" s="320"/>
      <c r="T335" s="320"/>
    </row>
    <row r="336" spans="1:20" ht="16.2" customHeight="1" x14ac:dyDescent="0.25">
      <c r="A336" s="125"/>
      <c r="B336" s="125"/>
      <c r="C336" s="175"/>
      <c r="D336" s="1068" t="s">
        <v>495</v>
      </c>
      <c r="E336" s="521">
        <v>1</v>
      </c>
      <c r="F336" s="13">
        <v>151802</v>
      </c>
      <c r="G336" s="15">
        <v>1500</v>
      </c>
      <c r="H336" s="13"/>
      <c r="I336" s="131">
        <f t="shared" si="20"/>
        <v>0</v>
      </c>
      <c r="J336" s="322"/>
      <c r="K336" s="179"/>
      <c r="L336" s="131"/>
      <c r="M336" s="15"/>
      <c r="N336" s="131"/>
      <c r="O336" s="131"/>
      <c r="P336" s="131"/>
      <c r="Q336" s="15"/>
      <c r="R336" s="15"/>
      <c r="S336" s="15"/>
      <c r="T336" s="15"/>
    </row>
    <row r="337" spans="1:20" ht="16.2" customHeight="1" x14ac:dyDescent="0.25">
      <c r="A337" s="125"/>
      <c r="B337" s="125"/>
      <c r="C337" s="175"/>
      <c r="D337" s="119" t="s">
        <v>201</v>
      </c>
      <c r="E337" s="169"/>
      <c r="F337" s="169"/>
      <c r="G337" s="15"/>
      <c r="H337" s="13"/>
      <c r="I337" s="131"/>
      <c r="J337" s="322"/>
      <c r="K337" s="179"/>
      <c r="L337" s="15"/>
      <c r="M337" s="15"/>
      <c r="N337" s="15"/>
      <c r="O337" s="15"/>
      <c r="P337" s="15"/>
      <c r="Q337" s="15"/>
      <c r="R337" s="15"/>
      <c r="S337" s="15"/>
      <c r="T337" s="15"/>
    </row>
    <row r="338" spans="1:20" ht="16.2" customHeight="1" x14ac:dyDescent="0.25">
      <c r="A338" s="125"/>
      <c r="B338" s="125"/>
      <c r="C338" s="175"/>
      <c r="D338" s="119" t="s">
        <v>496</v>
      </c>
      <c r="E338" s="13">
        <v>1</v>
      </c>
      <c r="F338" s="13">
        <v>151201</v>
      </c>
      <c r="G338" s="179">
        <v>153514</v>
      </c>
      <c r="H338" s="13">
        <v>153514</v>
      </c>
      <c r="I338" s="131">
        <f t="shared" si="20"/>
        <v>124818</v>
      </c>
      <c r="J338" s="322">
        <f t="shared" si="19"/>
        <v>81.307242336203871</v>
      </c>
      <c r="K338" s="179"/>
      <c r="L338" s="15"/>
      <c r="M338" s="15">
        <v>124818</v>
      </c>
      <c r="N338" s="15"/>
      <c r="O338" s="15"/>
      <c r="P338" s="15"/>
      <c r="Q338" s="15"/>
      <c r="R338" s="15"/>
      <c r="S338" s="15"/>
      <c r="T338" s="15"/>
    </row>
    <row r="339" spans="1:20" ht="16.2" customHeight="1" x14ac:dyDescent="0.25">
      <c r="A339" s="125"/>
      <c r="B339" s="125"/>
      <c r="C339" s="175"/>
      <c r="D339" s="119" t="s">
        <v>497</v>
      </c>
      <c r="E339" s="169">
        <v>1</v>
      </c>
      <c r="F339" s="13">
        <v>151204</v>
      </c>
      <c r="G339" s="179">
        <v>1000</v>
      </c>
      <c r="H339" s="13">
        <v>1016</v>
      </c>
      <c r="I339" s="131">
        <f t="shared" si="20"/>
        <v>0</v>
      </c>
      <c r="J339" s="322">
        <f t="shared" si="19"/>
        <v>0</v>
      </c>
      <c r="K339" s="179"/>
      <c r="L339" s="15"/>
      <c r="M339" s="15"/>
      <c r="N339" s="15"/>
      <c r="O339" s="15"/>
      <c r="P339" s="15"/>
      <c r="Q339" s="15"/>
      <c r="R339" s="15"/>
      <c r="S339" s="15"/>
      <c r="T339" s="15"/>
    </row>
    <row r="340" spans="1:20" ht="16.2" customHeight="1" x14ac:dyDescent="0.25">
      <c r="A340" s="125"/>
      <c r="B340" s="125"/>
      <c r="C340" s="175"/>
      <c r="D340" s="119" t="s">
        <v>498</v>
      </c>
      <c r="E340" s="169">
        <v>1</v>
      </c>
      <c r="F340" s="13">
        <v>151202</v>
      </c>
      <c r="G340" s="179">
        <v>26779</v>
      </c>
      <c r="H340" s="13">
        <v>26779</v>
      </c>
      <c r="I340" s="131">
        <f t="shared" si="20"/>
        <v>24248</v>
      </c>
      <c r="J340" s="322">
        <f t="shared" si="19"/>
        <v>90.548564173419464</v>
      </c>
      <c r="K340" s="179"/>
      <c r="L340" s="15"/>
      <c r="M340" s="15">
        <v>24248</v>
      </c>
      <c r="N340" s="15"/>
      <c r="O340" s="15"/>
      <c r="P340" s="15"/>
      <c r="Q340" s="15"/>
      <c r="R340" s="15"/>
      <c r="S340" s="15"/>
      <c r="T340" s="15"/>
    </row>
    <row r="341" spans="1:20" ht="16.2" customHeight="1" x14ac:dyDescent="0.25">
      <c r="A341" s="125"/>
      <c r="B341" s="125"/>
      <c r="C341" s="175"/>
      <c r="D341" s="119" t="s">
        <v>499</v>
      </c>
      <c r="E341" s="169">
        <v>1</v>
      </c>
      <c r="F341" s="13">
        <v>151205</v>
      </c>
      <c r="G341" s="179">
        <v>1000</v>
      </c>
      <c r="H341" s="13"/>
      <c r="I341" s="131">
        <f t="shared" si="20"/>
        <v>0</v>
      </c>
      <c r="J341" s="322"/>
      <c r="K341" s="179"/>
      <c r="L341" s="15"/>
      <c r="M341" s="15"/>
      <c r="N341" s="15"/>
      <c r="O341" s="15"/>
      <c r="P341" s="15"/>
      <c r="Q341" s="15"/>
      <c r="R341" s="15"/>
      <c r="S341" s="15"/>
      <c r="T341" s="15"/>
    </row>
    <row r="342" spans="1:20" ht="16.2" customHeight="1" x14ac:dyDescent="0.25">
      <c r="A342" s="125"/>
      <c r="B342" s="125"/>
      <c r="C342" s="175"/>
      <c r="D342" s="108" t="s">
        <v>930</v>
      </c>
      <c r="E342" s="169">
        <v>2</v>
      </c>
      <c r="F342" s="13">
        <v>151207</v>
      </c>
      <c r="G342" s="179">
        <v>500</v>
      </c>
      <c r="H342" s="13"/>
      <c r="I342" s="131">
        <f t="shared" si="20"/>
        <v>0</v>
      </c>
      <c r="J342" s="322"/>
      <c r="K342" s="179"/>
      <c r="L342" s="15"/>
      <c r="M342" s="15"/>
      <c r="N342" s="15"/>
      <c r="O342" s="15"/>
      <c r="P342" s="15"/>
      <c r="Q342" s="15"/>
      <c r="R342" s="15"/>
      <c r="S342" s="15"/>
      <c r="T342" s="15"/>
    </row>
    <row r="343" spans="1:20" ht="16.2" customHeight="1" x14ac:dyDescent="0.25">
      <c r="A343" s="125"/>
      <c r="B343" s="125"/>
      <c r="C343" s="175"/>
      <c r="D343" s="119" t="s">
        <v>202</v>
      </c>
      <c r="E343" s="169">
        <v>1</v>
      </c>
      <c r="F343" s="13">
        <v>151902</v>
      </c>
      <c r="G343" s="179">
        <v>18453</v>
      </c>
      <c r="H343" s="13">
        <v>21130</v>
      </c>
      <c r="I343" s="131">
        <f t="shared" si="20"/>
        <v>20064</v>
      </c>
      <c r="J343" s="322">
        <f t="shared" si="19"/>
        <v>94.955040227165171</v>
      </c>
      <c r="K343" s="179">
        <v>9587</v>
      </c>
      <c r="L343" s="15">
        <v>1471</v>
      </c>
      <c r="M343" s="15">
        <v>3606</v>
      </c>
      <c r="N343" s="15"/>
      <c r="O343" s="15">
        <v>5400</v>
      </c>
      <c r="P343" s="15"/>
      <c r="Q343" s="15"/>
      <c r="R343" s="15"/>
      <c r="S343" s="15"/>
      <c r="T343" s="15"/>
    </row>
    <row r="344" spans="1:20" ht="16.2" customHeight="1" x14ac:dyDescent="0.25">
      <c r="A344" s="125"/>
      <c r="B344" s="125"/>
      <c r="C344" s="175"/>
      <c r="D344" s="108" t="s">
        <v>805</v>
      </c>
      <c r="E344" s="169"/>
      <c r="F344" s="13">
        <v>151925</v>
      </c>
      <c r="G344" s="179">
        <v>3000</v>
      </c>
      <c r="H344" s="13">
        <v>3000</v>
      </c>
      <c r="I344" s="131">
        <f t="shared" si="20"/>
        <v>448</v>
      </c>
      <c r="J344" s="322">
        <f t="shared" si="19"/>
        <v>14.933333333333335</v>
      </c>
      <c r="K344" s="179"/>
      <c r="L344" s="15"/>
      <c r="M344" s="15">
        <v>448</v>
      </c>
      <c r="N344" s="15"/>
      <c r="O344" s="15"/>
      <c r="P344" s="15"/>
      <c r="Q344" s="15"/>
      <c r="R344" s="15"/>
      <c r="S344" s="15"/>
      <c r="T344" s="15"/>
    </row>
    <row r="345" spans="1:20" ht="16.2" customHeight="1" x14ac:dyDescent="0.25">
      <c r="A345" s="125"/>
      <c r="B345" s="125"/>
      <c r="C345" s="175"/>
      <c r="D345" s="109" t="s">
        <v>205</v>
      </c>
      <c r="E345" s="202"/>
      <c r="F345" s="202"/>
      <c r="G345" s="179"/>
      <c r="H345" s="13"/>
      <c r="I345" s="131"/>
      <c r="J345" s="322"/>
      <c r="K345" s="179"/>
      <c r="L345" s="15"/>
      <c r="M345" s="15"/>
      <c r="N345" s="15"/>
      <c r="O345" s="15"/>
      <c r="P345" s="15"/>
      <c r="Q345" s="15"/>
      <c r="R345" s="15"/>
      <c r="S345" s="15"/>
      <c r="T345" s="15"/>
    </row>
    <row r="346" spans="1:20" ht="26.4" customHeight="1" x14ac:dyDescent="0.25">
      <c r="A346" s="125"/>
      <c r="B346" s="125"/>
      <c r="C346" s="175"/>
      <c r="D346" s="109" t="s">
        <v>500</v>
      </c>
      <c r="E346" s="202">
        <v>2</v>
      </c>
      <c r="F346" s="12">
        <v>151910</v>
      </c>
      <c r="G346" s="179">
        <v>95758</v>
      </c>
      <c r="H346" s="13">
        <v>95758</v>
      </c>
      <c r="I346" s="131">
        <f t="shared" si="20"/>
        <v>93641</v>
      </c>
      <c r="J346" s="322">
        <f t="shared" si="19"/>
        <v>97.789218655360386</v>
      </c>
      <c r="K346" s="179"/>
      <c r="L346" s="15"/>
      <c r="M346" s="15">
        <v>93641</v>
      </c>
      <c r="N346" s="15"/>
      <c r="O346" s="15"/>
      <c r="P346" s="15"/>
      <c r="Q346" s="15"/>
      <c r="R346" s="15"/>
      <c r="S346" s="15"/>
      <c r="T346" s="15"/>
    </row>
    <row r="347" spans="1:20" ht="16.2" customHeight="1" x14ac:dyDescent="0.25">
      <c r="A347" s="125"/>
      <c r="B347" s="125"/>
      <c r="C347" s="175"/>
      <c r="D347" s="109" t="s">
        <v>231</v>
      </c>
      <c r="E347" s="202"/>
      <c r="F347" s="202"/>
      <c r="G347" s="179"/>
      <c r="H347" s="13"/>
      <c r="I347" s="131"/>
      <c r="J347" s="322"/>
      <c r="K347" s="179"/>
      <c r="L347" s="15"/>
      <c r="M347" s="15"/>
      <c r="N347" s="15"/>
      <c r="O347" s="15"/>
      <c r="P347" s="15"/>
      <c r="Q347" s="15"/>
      <c r="R347" s="15"/>
      <c r="S347" s="15"/>
      <c r="T347" s="15"/>
    </row>
    <row r="348" spans="1:20" ht="25.2" customHeight="1" x14ac:dyDescent="0.25">
      <c r="A348" s="125"/>
      <c r="B348" s="125"/>
      <c r="C348" s="175"/>
      <c r="D348" s="109" t="s">
        <v>501</v>
      </c>
      <c r="E348" s="202">
        <v>1</v>
      </c>
      <c r="F348" s="12">
        <v>152915</v>
      </c>
      <c r="G348" s="179">
        <v>15405</v>
      </c>
      <c r="H348" s="13">
        <v>15405</v>
      </c>
      <c r="I348" s="131">
        <f t="shared" si="20"/>
        <v>14281</v>
      </c>
      <c r="J348" s="322">
        <f t="shared" si="19"/>
        <v>92.703667640376494</v>
      </c>
      <c r="K348" s="179"/>
      <c r="L348" s="15"/>
      <c r="M348" s="15">
        <v>14281</v>
      </c>
      <c r="N348" s="15"/>
      <c r="O348" s="15"/>
      <c r="P348" s="15"/>
      <c r="Q348" s="15"/>
      <c r="R348" s="15"/>
      <c r="S348" s="15"/>
      <c r="T348" s="15"/>
    </row>
    <row r="349" spans="1:20" ht="16.2" customHeight="1" x14ac:dyDescent="0.25">
      <c r="A349" s="125"/>
      <c r="B349" s="125"/>
      <c r="C349" s="175"/>
      <c r="D349" s="119" t="s">
        <v>502</v>
      </c>
      <c r="E349" s="169"/>
      <c r="F349" s="169"/>
      <c r="G349" s="179"/>
      <c r="H349" s="13"/>
      <c r="I349" s="131"/>
      <c r="J349" s="322"/>
      <c r="K349" s="179"/>
      <c r="L349" s="15"/>
      <c r="M349" s="15"/>
      <c r="N349" s="15"/>
      <c r="O349" s="15"/>
      <c r="P349" s="15"/>
      <c r="Q349" s="15"/>
      <c r="R349" s="15"/>
      <c r="S349" s="15"/>
      <c r="T349" s="15"/>
    </row>
    <row r="350" spans="1:20" ht="16.2" customHeight="1" x14ac:dyDescent="0.25">
      <c r="A350" s="125"/>
      <c r="B350" s="125"/>
      <c r="C350" s="175"/>
      <c r="D350" s="119" t="s">
        <v>503</v>
      </c>
      <c r="E350" s="13">
        <v>1</v>
      </c>
      <c r="F350" s="13">
        <v>151704</v>
      </c>
      <c r="G350" s="179">
        <v>250</v>
      </c>
      <c r="H350" s="13">
        <v>250</v>
      </c>
      <c r="I350" s="131">
        <f t="shared" si="20"/>
        <v>197</v>
      </c>
      <c r="J350" s="322">
        <f t="shared" si="19"/>
        <v>78.8</v>
      </c>
      <c r="K350" s="179"/>
      <c r="L350" s="15"/>
      <c r="M350" s="15"/>
      <c r="N350" s="15"/>
      <c r="O350" s="15">
        <v>197</v>
      </c>
      <c r="P350" s="15"/>
      <c r="Q350" s="15"/>
      <c r="R350" s="15"/>
      <c r="S350" s="15"/>
      <c r="T350" s="15"/>
    </row>
    <row r="351" spans="1:20" ht="15.9" customHeight="1" x14ac:dyDescent="0.25">
      <c r="A351" s="113"/>
      <c r="B351" s="113"/>
      <c r="C351" s="182"/>
      <c r="D351" s="245" t="s">
        <v>504</v>
      </c>
      <c r="E351" s="184"/>
      <c r="F351" s="185"/>
      <c r="G351" s="223">
        <f>SUM(G239:G350)</f>
        <v>2357355</v>
      </c>
      <c r="H351" s="223">
        <f>SUM(H239:H350)</f>
        <v>2418293</v>
      </c>
      <c r="I351" s="223">
        <f>SUM(I239:I350)</f>
        <v>2191799</v>
      </c>
      <c r="J351" s="513">
        <f t="shared" si="19"/>
        <v>90.63413738533751</v>
      </c>
      <c r="K351" s="223">
        <f t="shared" ref="K351:T351" si="21">SUM(K239:K350)</f>
        <v>9630</v>
      </c>
      <c r="L351" s="223">
        <f t="shared" si="21"/>
        <v>1478</v>
      </c>
      <c r="M351" s="223">
        <f t="shared" si="21"/>
        <v>1509666</v>
      </c>
      <c r="N351" s="223">
        <f t="shared" si="21"/>
        <v>0</v>
      </c>
      <c r="O351" s="223">
        <f t="shared" si="21"/>
        <v>660555</v>
      </c>
      <c r="P351" s="223">
        <f t="shared" si="21"/>
        <v>3741</v>
      </c>
      <c r="Q351" s="223">
        <f t="shared" si="21"/>
        <v>6729</v>
      </c>
      <c r="R351" s="223">
        <f t="shared" si="21"/>
        <v>0</v>
      </c>
      <c r="S351" s="223">
        <f t="shared" si="21"/>
        <v>0</v>
      </c>
      <c r="T351" s="223">
        <f t="shared" si="21"/>
        <v>0</v>
      </c>
    </row>
    <row r="352" spans="1:20" ht="16.2" customHeight="1" x14ac:dyDescent="0.25">
      <c r="A352" s="189"/>
      <c r="B352" s="189"/>
      <c r="C352" s="189"/>
      <c r="D352" s="208" t="s">
        <v>308</v>
      </c>
      <c r="E352" s="7"/>
      <c r="F352" s="226"/>
      <c r="G352" s="196"/>
      <c r="H352" s="196"/>
      <c r="I352" s="131"/>
      <c r="J352" s="170"/>
      <c r="K352" s="196"/>
      <c r="L352" s="195"/>
      <c r="M352" s="195"/>
      <c r="N352" s="195"/>
      <c r="O352" s="195"/>
      <c r="P352" s="195"/>
      <c r="Q352" s="195"/>
      <c r="R352" s="195"/>
      <c r="S352" s="195"/>
      <c r="T352" s="195"/>
    </row>
    <row r="353" spans="1:20" ht="16.2" customHeight="1" x14ac:dyDescent="0.25">
      <c r="A353" s="189"/>
      <c r="B353" s="189"/>
      <c r="C353" s="189" t="s">
        <v>407</v>
      </c>
      <c r="D353" s="246" t="s">
        <v>505</v>
      </c>
      <c r="E353" s="7"/>
      <c r="F353" s="7"/>
      <c r="G353" s="196"/>
      <c r="H353" s="196"/>
      <c r="I353" s="131"/>
      <c r="J353" s="170"/>
      <c r="K353" s="196"/>
      <c r="L353" s="195"/>
      <c r="M353" s="195"/>
      <c r="N353" s="195"/>
      <c r="O353" s="195"/>
      <c r="P353" s="195"/>
      <c r="Q353" s="195"/>
      <c r="R353" s="195"/>
      <c r="S353" s="195"/>
      <c r="T353" s="195"/>
    </row>
    <row r="354" spans="1:20" ht="16.2" customHeight="1" x14ac:dyDescent="0.25">
      <c r="A354" s="189"/>
      <c r="B354" s="189"/>
      <c r="C354" s="1011" t="s">
        <v>309</v>
      </c>
      <c r="D354" s="1038" t="s">
        <v>2078</v>
      </c>
      <c r="E354" s="1069"/>
      <c r="F354" s="1035">
        <v>154133</v>
      </c>
      <c r="G354" s="179">
        <v>500</v>
      </c>
      <c r="H354" s="179">
        <v>745</v>
      </c>
      <c r="I354" s="131">
        <f t="shared" si="20"/>
        <v>744</v>
      </c>
      <c r="J354" s="170">
        <f t="shared" si="19"/>
        <v>99.865771812080538</v>
      </c>
      <c r="K354" s="179"/>
      <c r="L354" s="15"/>
      <c r="M354" s="15"/>
      <c r="N354" s="15"/>
      <c r="O354" s="15"/>
      <c r="P354" s="15"/>
      <c r="Q354" s="15">
        <v>744</v>
      </c>
      <c r="R354" s="15"/>
      <c r="S354" s="15"/>
      <c r="T354" s="15"/>
    </row>
    <row r="355" spans="1:20" ht="16.2" customHeight="1" x14ac:dyDescent="0.25">
      <c r="A355" s="189"/>
      <c r="B355" s="189"/>
      <c r="C355" s="1011" t="s">
        <v>806</v>
      </c>
      <c r="D355" s="1070" t="s">
        <v>508</v>
      </c>
      <c r="E355" s="1035"/>
      <c r="F355" s="1035">
        <v>152112</v>
      </c>
      <c r="G355" s="179">
        <v>7000</v>
      </c>
      <c r="H355" s="179">
        <v>10170</v>
      </c>
      <c r="I355" s="131">
        <f t="shared" si="20"/>
        <v>4043</v>
      </c>
      <c r="J355" s="170">
        <f t="shared" si="19"/>
        <v>39.754178957718786</v>
      </c>
      <c r="K355" s="179"/>
      <c r="L355" s="15"/>
      <c r="M355" s="15"/>
      <c r="N355" s="15"/>
      <c r="O355" s="15"/>
      <c r="P355" s="15">
        <v>4043</v>
      </c>
      <c r="Q355" s="15"/>
      <c r="R355" s="15"/>
      <c r="S355" s="15"/>
      <c r="T355" s="15"/>
    </row>
    <row r="356" spans="1:20" ht="16.2" customHeight="1" x14ac:dyDescent="0.25">
      <c r="A356" s="189"/>
      <c r="B356" s="189"/>
      <c r="C356" s="1011" t="s">
        <v>807</v>
      </c>
      <c r="D356" s="1071" t="s">
        <v>932</v>
      </c>
      <c r="E356" s="1035"/>
      <c r="F356" s="1035">
        <v>152133</v>
      </c>
      <c r="G356" s="179">
        <v>1000</v>
      </c>
      <c r="H356" s="179">
        <v>1258</v>
      </c>
      <c r="I356" s="131">
        <f t="shared" si="20"/>
        <v>1257</v>
      </c>
      <c r="J356" s="170">
        <f t="shared" si="19"/>
        <v>99.920508744038159</v>
      </c>
      <c r="K356" s="179"/>
      <c r="L356" s="15"/>
      <c r="M356" s="15">
        <v>1257</v>
      </c>
      <c r="N356" s="15"/>
      <c r="O356" s="15"/>
      <c r="P356" s="15"/>
      <c r="Q356" s="15"/>
      <c r="R356" s="15"/>
      <c r="S356" s="15"/>
      <c r="T356" s="15"/>
    </row>
    <row r="357" spans="1:20" ht="16.2" customHeight="1" x14ac:dyDescent="0.25">
      <c r="A357" s="189"/>
      <c r="B357" s="189"/>
      <c r="C357" s="1011" t="s">
        <v>931</v>
      </c>
      <c r="D357" s="1041" t="s">
        <v>2079</v>
      </c>
      <c r="E357" s="1035"/>
      <c r="F357" s="1035">
        <v>154134</v>
      </c>
      <c r="G357" s="179">
        <v>1000</v>
      </c>
      <c r="H357" s="179">
        <v>800</v>
      </c>
      <c r="I357" s="131">
        <f t="shared" si="20"/>
        <v>799</v>
      </c>
      <c r="J357" s="170">
        <f t="shared" si="19"/>
        <v>99.875</v>
      </c>
      <c r="K357" s="179"/>
      <c r="L357" s="15"/>
      <c r="M357" s="15"/>
      <c r="N357" s="15"/>
      <c r="O357" s="15"/>
      <c r="P357" s="15"/>
      <c r="Q357" s="15">
        <v>799</v>
      </c>
      <c r="R357" s="15"/>
      <c r="S357" s="15"/>
      <c r="T357" s="15"/>
    </row>
    <row r="358" spans="1:20" ht="16.2" customHeight="1" x14ac:dyDescent="0.25">
      <c r="A358" s="189"/>
      <c r="B358" s="189"/>
      <c r="C358" s="1011" t="s">
        <v>2080</v>
      </c>
      <c r="D358" s="1041" t="s">
        <v>2081</v>
      </c>
      <c r="E358" s="1035"/>
      <c r="F358" s="1035">
        <v>154922</v>
      </c>
      <c r="G358" s="179"/>
      <c r="H358" s="179">
        <v>2705</v>
      </c>
      <c r="I358" s="131">
        <f t="shared" si="20"/>
        <v>2705</v>
      </c>
      <c r="J358" s="170">
        <f t="shared" si="19"/>
        <v>100</v>
      </c>
      <c r="K358" s="179"/>
      <c r="L358" s="15"/>
      <c r="M358" s="15"/>
      <c r="N358" s="15"/>
      <c r="O358" s="15"/>
      <c r="P358" s="15"/>
      <c r="Q358" s="15">
        <v>2705</v>
      </c>
      <c r="R358" s="15"/>
      <c r="S358" s="15"/>
      <c r="T358" s="15"/>
    </row>
    <row r="359" spans="1:20" ht="16.2" customHeight="1" x14ac:dyDescent="0.25">
      <c r="A359" s="189"/>
      <c r="B359" s="189"/>
      <c r="C359" s="522"/>
      <c r="D359" s="964" t="s">
        <v>2188</v>
      </c>
      <c r="E359" s="1046"/>
      <c r="F359" s="1046"/>
      <c r="G359" s="179"/>
      <c r="H359" s="179"/>
      <c r="I359" s="131"/>
      <c r="J359" s="170"/>
      <c r="K359" s="179"/>
      <c r="L359" s="15"/>
      <c r="M359" s="15"/>
      <c r="N359" s="15"/>
      <c r="O359" s="15"/>
      <c r="P359" s="15"/>
      <c r="Q359" s="15"/>
      <c r="R359" s="15"/>
      <c r="S359" s="15"/>
      <c r="T359" s="15"/>
    </row>
    <row r="360" spans="1:20" ht="16.2" customHeight="1" x14ac:dyDescent="0.25">
      <c r="A360" s="189"/>
      <c r="B360" s="247"/>
      <c r="C360" s="1072" t="s">
        <v>312</v>
      </c>
      <c r="D360" s="924" t="s">
        <v>933</v>
      </c>
      <c r="E360" s="1035"/>
      <c r="F360" s="1035">
        <v>154103</v>
      </c>
      <c r="G360" s="15">
        <v>3004</v>
      </c>
      <c r="H360" s="15">
        <v>8799</v>
      </c>
      <c r="I360" s="131">
        <f t="shared" si="20"/>
        <v>972</v>
      </c>
      <c r="J360" s="170">
        <f t="shared" si="19"/>
        <v>11.04670985339243</v>
      </c>
      <c r="K360" s="179"/>
      <c r="L360" s="15"/>
      <c r="M360" s="15"/>
      <c r="N360" s="15"/>
      <c r="O360" s="15"/>
      <c r="P360" s="15"/>
      <c r="Q360" s="15">
        <v>972</v>
      </c>
      <c r="R360" s="15"/>
      <c r="S360" s="15"/>
      <c r="T360" s="15"/>
    </row>
    <row r="361" spans="1:20" ht="16.2" customHeight="1" x14ac:dyDescent="0.25">
      <c r="A361" s="189"/>
      <c r="B361" s="189"/>
      <c r="C361" s="1072" t="s">
        <v>509</v>
      </c>
      <c r="D361" s="1058" t="s">
        <v>934</v>
      </c>
      <c r="E361" s="1046"/>
      <c r="F361" s="1035">
        <v>152129</v>
      </c>
      <c r="G361" s="15">
        <v>1714</v>
      </c>
      <c r="H361" s="15">
        <v>1714</v>
      </c>
      <c r="I361" s="131">
        <f t="shared" si="20"/>
        <v>0</v>
      </c>
      <c r="J361" s="170">
        <f t="shared" si="19"/>
        <v>0</v>
      </c>
      <c r="K361" s="179"/>
      <c r="L361" s="15"/>
      <c r="M361" s="15"/>
      <c r="N361" s="15"/>
      <c r="O361" s="15"/>
      <c r="P361" s="15"/>
      <c r="Q361" s="15"/>
      <c r="R361" s="15"/>
      <c r="S361" s="15"/>
      <c r="T361" s="15"/>
    </row>
    <row r="362" spans="1:20" ht="16.2" customHeight="1" x14ac:dyDescent="0.25">
      <c r="A362" s="189"/>
      <c r="B362" s="189"/>
      <c r="C362" s="1072" t="s">
        <v>510</v>
      </c>
      <c r="D362" s="1073" t="s">
        <v>507</v>
      </c>
      <c r="E362" s="1035"/>
      <c r="F362" s="1035">
        <v>152122</v>
      </c>
      <c r="G362" s="15">
        <v>1138</v>
      </c>
      <c r="H362" s="15">
        <v>4727</v>
      </c>
      <c r="I362" s="131">
        <f t="shared" si="20"/>
        <v>2341</v>
      </c>
      <c r="J362" s="170">
        <f t="shared" si="19"/>
        <v>49.524011000634651</v>
      </c>
      <c r="K362" s="179"/>
      <c r="L362" s="15"/>
      <c r="M362" s="15"/>
      <c r="N362" s="15"/>
      <c r="O362" s="15"/>
      <c r="P362" s="15">
        <v>2341</v>
      </c>
      <c r="Q362" s="15"/>
      <c r="R362" s="15"/>
      <c r="S362" s="15"/>
      <c r="T362" s="15"/>
    </row>
    <row r="363" spans="1:20" ht="16.2" customHeight="1" x14ac:dyDescent="0.25">
      <c r="A363" s="189"/>
      <c r="B363" s="189"/>
      <c r="C363" s="1072" t="s">
        <v>511</v>
      </c>
      <c r="D363" s="1074" t="s">
        <v>506</v>
      </c>
      <c r="E363" s="1046"/>
      <c r="F363" s="1035">
        <v>154128</v>
      </c>
      <c r="G363" s="15">
        <v>709</v>
      </c>
      <c r="H363" s="15">
        <v>1565</v>
      </c>
      <c r="I363" s="131">
        <f t="shared" ref="I363:I426" si="22">SUM(K363:T363)</f>
        <v>565</v>
      </c>
      <c r="J363" s="170">
        <f t="shared" si="19"/>
        <v>36.102236421725244</v>
      </c>
      <c r="K363" s="179"/>
      <c r="L363" s="15"/>
      <c r="M363" s="15"/>
      <c r="N363" s="15"/>
      <c r="O363" s="15"/>
      <c r="P363" s="15"/>
      <c r="Q363" s="15">
        <v>565</v>
      </c>
      <c r="R363" s="15"/>
      <c r="S363" s="15"/>
      <c r="T363" s="15"/>
    </row>
    <row r="364" spans="1:20" ht="16.2" customHeight="1" x14ac:dyDescent="0.25">
      <c r="A364" s="189"/>
      <c r="B364" s="189"/>
      <c r="C364" s="1075" t="s">
        <v>423</v>
      </c>
      <c r="D364" s="1076" t="s">
        <v>610</v>
      </c>
      <c r="E364" s="1046"/>
      <c r="F364" s="965"/>
      <c r="G364" s="15"/>
      <c r="H364" s="15"/>
      <c r="I364" s="131"/>
      <c r="J364" s="170"/>
      <c r="K364" s="179"/>
      <c r="L364" s="15"/>
      <c r="M364" s="15"/>
      <c r="N364" s="15"/>
      <c r="O364" s="15"/>
      <c r="P364" s="15"/>
      <c r="Q364" s="15"/>
      <c r="R364" s="15"/>
      <c r="S364" s="15"/>
      <c r="T364" s="15"/>
    </row>
    <row r="365" spans="1:20" ht="16.2" customHeight="1" x14ac:dyDescent="0.25">
      <c r="A365" s="189"/>
      <c r="B365" s="189"/>
      <c r="C365" s="1077" t="s">
        <v>425</v>
      </c>
      <c r="D365" s="1078" t="s">
        <v>512</v>
      </c>
      <c r="E365" s="1046"/>
      <c r="F365" s="1054"/>
      <c r="G365" s="15"/>
      <c r="H365" s="15"/>
      <c r="I365" s="131"/>
      <c r="J365" s="170"/>
      <c r="K365" s="179"/>
      <c r="L365" s="15"/>
      <c r="M365" s="15"/>
      <c r="N365" s="15"/>
      <c r="O365" s="15"/>
      <c r="P365" s="15"/>
      <c r="Q365" s="15"/>
      <c r="R365" s="15"/>
      <c r="S365" s="15"/>
      <c r="T365" s="15"/>
    </row>
    <row r="366" spans="1:20" ht="16.2" customHeight="1" x14ac:dyDescent="0.25">
      <c r="A366" s="189"/>
      <c r="B366" s="189"/>
      <c r="C366" s="1079" t="s">
        <v>513</v>
      </c>
      <c r="D366" s="1080" t="s">
        <v>2082</v>
      </c>
      <c r="E366" s="1035"/>
      <c r="F366" s="1035">
        <v>152309</v>
      </c>
      <c r="G366" s="15">
        <v>1300</v>
      </c>
      <c r="H366" s="15">
        <v>2501</v>
      </c>
      <c r="I366" s="131">
        <f t="shared" si="22"/>
        <v>0</v>
      </c>
      <c r="J366" s="170">
        <f t="shared" ref="J366:J428" si="23">I366/H366*100</f>
        <v>0</v>
      </c>
      <c r="K366" s="179"/>
      <c r="L366" s="15"/>
      <c r="M366" s="15"/>
      <c r="N366" s="15"/>
      <c r="O366" s="15"/>
      <c r="P366" s="15"/>
      <c r="Q366" s="15"/>
      <c r="R366" s="15"/>
      <c r="S366" s="15"/>
      <c r="T366" s="15"/>
    </row>
    <row r="367" spans="1:20" ht="16.2" customHeight="1" x14ac:dyDescent="0.25">
      <c r="A367" s="189"/>
      <c r="B367" s="189"/>
      <c r="C367" s="1079" t="s">
        <v>514</v>
      </c>
      <c r="D367" s="1080" t="s">
        <v>2083</v>
      </c>
      <c r="E367" s="1046"/>
      <c r="F367" s="1035">
        <v>152310</v>
      </c>
      <c r="G367" s="15">
        <v>1000</v>
      </c>
      <c r="H367" s="15">
        <v>1226</v>
      </c>
      <c r="I367" s="131">
        <f t="shared" si="22"/>
        <v>1226</v>
      </c>
      <c r="J367" s="170">
        <f t="shared" si="23"/>
        <v>100</v>
      </c>
      <c r="K367" s="179"/>
      <c r="L367" s="15"/>
      <c r="M367" s="15"/>
      <c r="N367" s="15"/>
      <c r="O367" s="15"/>
      <c r="P367" s="15">
        <v>1226</v>
      </c>
      <c r="Q367" s="15"/>
      <c r="R367" s="15"/>
      <c r="S367" s="15"/>
      <c r="T367" s="15"/>
    </row>
    <row r="368" spans="1:20" ht="16.2" customHeight="1" x14ac:dyDescent="0.25">
      <c r="A368" s="189"/>
      <c r="B368" s="189"/>
      <c r="C368" s="1079" t="s">
        <v>515</v>
      </c>
      <c r="D368" s="1041" t="s">
        <v>2084</v>
      </c>
      <c r="E368" s="1035"/>
      <c r="F368" s="1035">
        <v>152349</v>
      </c>
      <c r="G368" s="179">
        <v>2500</v>
      </c>
      <c r="H368" s="179">
        <v>2500</v>
      </c>
      <c r="I368" s="131">
        <f t="shared" si="22"/>
        <v>1981</v>
      </c>
      <c r="J368" s="170">
        <f t="shared" si="23"/>
        <v>79.239999999999995</v>
      </c>
      <c r="K368" s="179"/>
      <c r="L368" s="15"/>
      <c r="M368" s="15"/>
      <c r="N368" s="15"/>
      <c r="O368" s="15"/>
      <c r="P368" s="15">
        <v>1981</v>
      </c>
      <c r="Q368" s="15"/>
      <c r="R368" s="15"/>
      <c r="S368" s="15"/>
      <c r="T368" s="15"/>
    </row>
    <row r="369" spans="1:20" ht="16.2" customHeight="1" x14ac:dyDescent="0.25">
      <c r="A369" s="189"/>
      <c r="B369" s="189"/>
      <c r="C369" s="1079" t="s">
        <v>516</v>
      </c>
      <c r="D369" s="1038" t="s">
        <v>2085</v>
      </c>
      <c r="E369" s="1081"/>
      <c r="F369" s="965">
        <v>152311</v>
      </c>
      <c r="G369" s="179">
        <v>2000</v>
      </c>
      <c r="H369" s="179">
        <v>2000</v>
      </c>
      <c r="I369" s="131">
        <f t="shared" si="22"/>
        <v>0</v>
      </c>
      <c r="J369" s="170">
        <f t="shared" si="23"/>
        <v>0</v>
      </c>
      <c r="K369" s="179"/>
      <c r="L369" s="15"/>
      <c r="M369" s="15"/>
      <c r="N369" s="15"/>
      <c r="O369" s="15"/>
      <c r="P369" s="15"/>
      <c r="Q369" s="15"/>
      <c r="R369" s="15"/>
      <c r="S369" s="15"/>
      <c r="T369" s="15"/>
    </row>
    <row r="370" spans="1:20" ht="16.2" customHeight="1" x14ac:dyDescent="0.25">
      <c r="A370" s="189"/>
      <c r="B370" s="189"/>
      <c r="C370" s="1079" t="s">
        <v>517</v>
      </c>
      <c r="D370" s="1038" t="s">
        <v>2086</v>
      </c>
      <c r="E370" s="1035"/>
      <c r="F370" s="1035">
        <v>154302</v>
      </c>
      <c r="G370" s="179"/>
      <c r="H370" s="179">
        <v>10000</v>
      </c>
      <c r="I370" s="131">
        <f t="shared" si="22"/>
        <v>0</v>
      </c>
      <c r="J370" s="170">
        <f t="shared" si="23"/>
        <v>0</v>
      </c>
      <c r="K370" s="179"/>
      <c r="L370" s="15"/>
      <c r="M370" s="15"/>
      <c r="N370" s="15"/>
      <c r="O370" s="15"/>
      <c r="P370" s="15"/>
      <c r="Q370" s="15"/>
      <c r="R370" s="15"/>
      <c r="S370" s="15"/>
      <c r="T370" s="15"/>
    </row>
    <row r="371" spans="1:20" ht="16.2" customHeight="1" x14ac:dyDescent="0.25">
      <c r="A371" s="189"/>
      <c r="B371" s="189"/>
      <c r="C371" s="1082"/>
      <c r="D371" s="964" t="s">
        <v>2188</v>
      </c>
      <c r="E371" s="1046"/>
      <c r="F371" s="1035"/>
      <c r="G371" s="179"/>
      <c r="H371" s="179"/>
      <c r="I371" s="131"/>
      <c r="J371" s="170"/>
      <c r="K371" s="179"/>
      <c r="L371" s="15"/>
      <c r="M371" s="15"/>
      <c r="N371" s="15"/>
      <c r="O371" s="15"/>
      <c r="P371" s="15"/>
      <c r="Q371" s="15"/>
      <c r="R371" s="15"/>
      <c r="S371" s="15"/>
      <c r="T371" s="15"/>
    </row>
    <row r="372" spans="1:20" ht="16.2" customHeight="1" x14ac:dyDescent="0.25">
      <c r="A372" s="189"/>
      <c r="B372" s="189"/>
      <c r="C372" s="250" t="s">
        <v>518</v>
      </c>
      <c r="D372" s="1083" t="s">
        <v>519</v>
      </c>
      <c r="E372" s="1046"/>
      <c r="F372" s="1035">
        <v>152301</v>
      </c>
      <c r="G372" s="179">
        <v>16910</v>
      </c>
      <c r="H372" s="179">
        <v>14663</v>
      </c>
      <c r="I372" s="131">
        <f t="shared" si="22"/>
        <v>7324</v>
      </c>
      <c r="J372" s="170">
        <f t="shared" si="23"/>
        <v>49.948850849075903</v>
      </c>
      <c r="K372" s="179"/>
      <c r="L372" s="15"/>
      <c r="M372" s="15"/>
      <c r="N372" s="15"/>
      <c r="O372" s="15"/>
      <c r="P372" s="15">
        <v>7216</v>
      </c>
      <c r="Q372" s="15">
        <v>108</v>
      </c>
      <c r="R372" s="15"/>
      <c r="S372" s="15"/>
      <c r="T372" s="15"/>
    </row>
    <row r="373" spans="1:20" ht="16.2" customHeight="1" x14ac:dyDescent="0.25">
      <c r="A373" s="189"/>
      <c r="B373" s="189"/>
      <c r="C373" s="1084" t="s">
        <v>520</v>
      </c>
      <c r="D373" s="1085" t="s">
        <v>521</v>
      </c>
      <c r="E373" s="1086"/>
      <c r="F373" s="965"/>
      <c r="G373" s="179"/>
      <c r="H373" s="179"/>
      <c r="I373" s="131"/>
      <c r="J373" s="170"/>
      <c r="K373" s="179"/>
      <c r="L373" s="15"/>
      <c r="M373" s="15"/>
      <c r="N373" s="15"/>
      <c r="O373" s="15"/>
      <c r="P373" s="15"/>
      <c r="Q373" s="15"/>
      <c r="R373" s="15"/>
      <c r="S373" s="15"/>
      <c r="T373" s="15"/>
    </row>
    <row r="374" spans="1:20" ht="16.2" customHeight="1" x14ac:dyDescent="0.25">
      <c r="A374" s="189"/>
      <c r="B374" s="189"/>
      <c r="C374" s="1079" t="s">
        <v>522</v>
      </c>
      <c r="D374" s="1071" t="s">
        <v>2087</v>
      </c>
      <c r="E374" s="1035"/>
      <c r="F374" s="1035">
        <v>152429</v>
      </c>
      <c r="G374" s="179">
        <v>3000</v>
      </c>
      <c r="H374" s="179">
        <v>5548</v>
      </c>
      <c r="I374" s="131">
        <f t="shared" si="22"/>
        <v>5548</v>
      </c>
      <c r="J374" s="170">
        <f t="shared" si="23"/>
        <v>100</v>
      </c>
      <c r="K374" s="179"/>
      <c r="L374" s="15"/>
      <c r="M374" s="15">
        <v>100</v>
      </c>
      <c r="N374" s="15"/>
      <c r="O374" s="15"/>
      <c r="P374" s="15">
        <v>5448</v>
      </c>
      <c r="Q374" s="15"/>
      <c r="R374" s="15"/>
      <c r="S374" s="15"/>
      <c r="T374" s="15"/>
    </row>
    <row r="375" spans="1:20" ht="16.2" customHeight="1" x14ac:dyDescent="0.25">
      <c r="A375" s="189"/>
      <c r="B375" s="189"/>
      <c r="C375" s="1079" t="s">
        <v>523</v>
      </c>
      <c r="D375" s="1071" t="s">
        <v>2088</v>
      </c>
      <c r="E375" s="1035"/>
      <c r="F375" s="1035">
        <v>155421</v>
      </c>
      <c r="G375" s="179">
        <v>2000</v>
      </c>
      <c r="H375" s="179">
        <v>1997</v>
      </c>
      <c r="I375" s="131">
        <f t="shared" si="22"/>
        <v>1990</v>
      </c>
      <c r="J375" s="170">
        <f t="shared" si="23"/>
        <v>99.649474211316985</v>
      </c>
      <c r="K375" s="179"/>
      <c r="L375" s="15"/>
      <c r="M375" s="15"/>
      <c r="N375" s="15"/>
      <c r="O375" s="15"/>
      <c r="P375" s="15"/>
      <c r="Q375" s="15">
        <v>1990</v>
      </c>
      <c r="R375" s="15"/>
      <c r="S375" s="15"/>
      <c r="T375" s="15"/>
    </row>
    <row r="376" spans="1:20" ht="16.2" customHeight="1" x14ac:dyDescent="0.25">
      <c r="A376" s="189"/>
      <c r="B376" s="189"/>
      <c r="C376" s="1079" t="s">
        <v>524</v>
      </c>
      <c r="D376" s="1071" t="s">
        <v>2089</v>
      </c>
      <c r="E376" s="1035"/>
      <c r="F376" s="1035">
        <v>152430</v>
      </c>
      <c r="G376" s="15">
        <v>5000</v>
      </c>
      <c r="H376" s="15">
        <v>0</v>
      </c>
      <c r="I376" s="131">
        <f t="shared" si="22"/>
        <v>0</v>
      </c>
      <c r="J376" s="170"/>
      <c r="K376" s="179"/>
      <c r="L376" s="15"/>
      <c r="M376" s="15"/>
      <c r="N376" s="15"/>
      <c r="O376" s="15"/>
      <c r="P376" s="15"/>
      <c r="Q376" s="15"/>
      <c r="R376" s="15"/>
      <c r="S376" s="15"/>
      <c r="T376" s="15"/>
    </row>
    <row r="377" spans="1:20" ht="16.2" customHeight="1" x14ac:dyDescent="0.25">
      <c r="A377" s="189"/>
      <c r="B377" s="189"/>
      <c r="C377" s="1079" t="s">
        <v>525</v>
      </c>
      <c r="D377" s="1071" t="s">
        <v>2090</v>
      </c>
      <c r="E377" s="1035"/>
      <c r="F377" s="1035">
        <v>151422</v>
      </c>
      <c r="G377" s="15">
        <v>10000</v>
      </c>
      <c r="H377" s="15">
        <v>10000</v>
      </c>
      <c r="I377" s="131">
        <f t="shared" si="22"/>
        <v>0</v>
      </c>
      <c r="J377" s="170">
        <f t="shared" si="23"/>
        <v>0</v>
      </c>
      <c r="K377" s="179"/>
      <c r="L377" s="15"/>
      <c r="M377" s="15"/>
      <c r="N377" s="15"/>
      <c r="O377" s="15"/>
      <c r="P377" s="15"/>
      <c r="Q377" s="15"/>
      <c r="R377" s="15"/>
      <c r="S377" s="15"/>
      <c r="T377" s="15"/>
    </row>
    <row r="378" spans="1:20" ht="16.2" customHeight="1" x14ac:dyDescent="0.25">
      <c r="A378" s="189"/>
      <c r="B378" s="189"/>
      <c r="C378" s="1079" t="s">
        <v>526</v>
      </c>
      <c r="D378" s="1071" t="s">
        <v>2091</v>
      </c>
      <c r="E378" s="1035"/>
      <c r="F378" s="1035">
        <v>155433</v>
      </c>
      <c r="G378" s="15">
        <v>3000</v>
      </c>
      <c r="H378" s="15">
        <v>3000</v>
      </c>
      <c r="I378" s="131">
        <f t="shared" si="22"/>
        <v>2999</v>
      </c>
      <c r="J378" s="170">
        <f t="shared" si="23"/>
        <v>99.966666666666669</v>
      </c>
      <c r="K378" s="179"/>
      <c r="L378" s="15"/>
      <c r="M378" s="15"/>
      <c r="N378" s="15"/>
      <c r="O378" s="15"/>
      <c r="P378" s="15"/>
      <c r="Q378" s="15">
        <v>2999</v>
      </c>
      <c r="R378" s="15"/>
      <c r="S378" s="15"/>
      <c r="T378" s="15"/>
    </row>
    <row r="379" spans="1:20" ht="16.2" customHeight="1" x14ac:dyDescent="0.25">
      <c r="A379" s="189"/>
      <c r="B379" s="189"/>
      <c r="C379" s="1079" t="s">
        <v>527</v>
      </c>
      <c r="D379" s="980" t="s">
        <v>2092</v>
      </c>
      <c r="E379" s="1035"/>
      <c r="F379" s="1035">
        <v>155434</v>
      </c>
      <c r="G379" s="15">
        <v>2000</v>
      </c>
      <c r="H379" s="15">
        <v>7215</v>
      </c>
      <c r="I379" s="131">
        <f t="shared" si="22"/>
        <v>0</v>
      </c>
      <c r="J379" s="170">
        <f t="shared" si="23"/>
        <v>0</v>
      </c>
      <c r="K379" s="179"/>
      <c r="L379" s="15"/>
      <c r="M379" s="15"/>
      <c r="N379" s="15"/>
      <c r="O379" s="15"/>
      <c r="P379" s="15"/>
      <c r="Q379" s="15"/>
      <c r="R379" s="15"/>
      <c r="S379" s="15"/>
      <c r="T379" s="15"/>
    </row>
    <row r="380" spans="1:20" ht="16.2" customHeight="1" x14ac:dyDescent="0.25">
      <c r="A380" s="189"/>
      <c r="B380" s="189"/>
      <c r="C380" s="1079" t="s">
        <v>528</v>
      </c>
      <c r="D380" s="1087" t="s">
        <v>2093</v>
      </c>
      <c r="E380" s="1035"/>
      <c r="F380" s="1035">
        <v>155435</v>
      </c>
      <c r="G380" s="15">
        <v>4000</v>
      </c>
      <c r="H380" s="15">
        <v>11655</v>
      </c>
      <c r="I380" s="131">
        <f t="shared" si="22"/>
        <v>11357</v>
      </c>
      <c r="J380" s="170">
        <f t="shared" si="23"/>
        <v>97.443157443157446</v>
      </c>
      <c r="K380" s="179"/>
      <c r="L380" s="15"/>
      <c r="M380" s="15"/>
      <c r="N380" s="15"/>
      <c r="O380" s="15"/>
      <c r="P380" s="15"/>
      <c r="Q380" s="15">
        <v>11357</v>
      </c>
      <c r="R380" s="15"/>
      <c r="S380" s="15"/>
      <c r="T380" s="15"/>
    </row>
    <row r="381" spans="1:20" ht="16.2" customHeight="1" x14ac:dyDescent="0.25">
      <c r="A381" s="189"/>
      <c r="B381" s="189"/>
      <c r="C381" s="1079" t="s">
        <v>529</v>
      </c>
      <c r="D381" s="1087" t="s">
        <v>2094</v>
      </c>
      <c r="E381" s="1035"/>
      <c r="F381" s="1035">
        <v>151423</v>
      </c>
      <c r="G381" s="15">
        <v>2000</v>
      </c>
      <c r="H381" s="15">
        <v>2567</v>
      </c>
      <c r="I381" s="131">
        <f t="shared" si="22"/>
        <v>567</v>
      </c>
      <c r="J381" s="170">
        <f t="shared" si="23"/>
        <v>22.088040514218932</v>
      </c>
      <c r="K381" s="179"/>
      <c r="L381" s="15"/>
      <c r="M381" s="15"/>
      <c r="N381" s="15"/>
      <c r="O381" s="15"/>
      <c r="P381" s="15"/>
      <c r="Q381" s="15">
        <v>567</v>
      </c>
      <c r="R381" s="15"/>
      <c r="S381" s="15"/>
      <c r="T381" s="15"/>
    </row>
    <row r="382" spans="1:20" ht="16.2" customHeight="1" x14ac:dyDescent="0.25">
      <c r="A382" s="189"/>
      <c r="B382" s="189"/>
      <c r="C382" s="1079" t="s">
        <v>530</v>
      </c>
      <c r="D382" s="1041" t="s">
        <v>936</v>
      </c>
      <c r="E382" s="1035"/>
      <c r="F382" s="1035">
        <v>155483</v>
      </c>
      <c r="G382" s="15">
        <v>3000</v>
      </c>
      <c r="H382" s="15">
        <v>3413</v>
      </c>
      <c r="I382" s="131">
        <f t="shared" si="22"/>
        <v>3412</v>
      </c>
      <c r="J382" s="170">
        <f t="shared" si="23"/>
        <v>99.970700263697637</v>
      </c>
      <c r="K382" s="179"/>
      <c r="L382" s="15"/>
      <c r="M382" s="15"/>
      <c r="N382" s="15"/>
      <c r="O382" s="15"/>
      <c r="P382" s="15"/>
      <c r="Q382" s="15">
        <v>3412</v>
      </c>
      <c r="R382" s="15"/>
      <c r="S382" s="15"/>
      <c r="T382" s="15"/>
    </row>
    <row r="383" spans="1:20" ht="16.2" customHeight="1" x14ac:dyDescent="0.25">
      <c r="A383" s="189"/>
      <c r="B383" s="189"/>
      <c r="C383" s="1079" t="s">
        <v>531</v>
      </c>
      <c r="D383" s="1043" t="s">
        <v>2095</v>
      </c>
      <c r="E383" s="1035"/>
      <c r="F383" s="1035">
        <v>152431</v>
      </c>
      <c r="G383" s="15">
        <v>5000</v>
      </c>
      <c r="H383" s="15">
        <v>6876</v>
      </c>
      <c r="I383" s="131">
        <f t="shared" si="22"/>
        <v>6876</v>
      </c>
      <c r="J383" s="170">
        <f t="shared" si="23"/>
        <v>100</v>
      </c>
      <c r="K383" s="179"/>
      <c r="L383" s="15"/>
      <c r="M383" s="15"/>
      <c r="N383" s="15"/>
      <c r="O383" s="15"/>
      <c r="P383" s="15">
        <v>6876</v>
      </c>
      <c r="Q383" s="15"/>
      <c r="R383" s="15"/>
      <c r="S383" s="15"/>
      <c r="T383" s="15"/>
    </row>
    <row r="384" spans="1:20" ht="16.2" customHeight="1" x14ac:dyDescent="0.25">
      <c r="A384" s="189"/>
      <c r="B384" s="189"/>
      <c r="C384" s="1079" t="s">
        <v>532</v>
      </c>
      <c r="D384" s="1043" t="s">
        <v>2096</v>
      </c>
      <c r="E384" s="1035"/>
      <c r="F384" s="1035">
        <v>155436</v>
      </c>
      <c r="G384" s="15">
        <v>3000</v>
      </c>
      <c r="H384" s="15">
        <v>3000</v>
      </c>
      <c r="I384" s="131">
        <f t="shared" si="22"/>
        <v>0</v>
      </c>
      <c r="J384" s="170">
        <f t="shared" si="23"/>
        <v>0</v>
      </c>
      <c r="K384" s="179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20" ht="16.2" customHeight="1" x14ac:dyDescent="0.25">
      <c r="A385" s="189"/>
      <c r="B385" s="189"/>
      <c r="C385" s="1079" t="s">
        <v>533</v>
      </c>
      <c r="D385" s="1043" t="s">
        <v>2097</v>
      </c>
      <c r="E385" s="1035"/>
      <c r="F385" s="1035">
        <v>155437</v>
      </c>
      <c r="G385" s="15">
        <v>4000</v>
      </c>
      <c r="H385" s="15">
        <v>4662</v>
      </c>
      <c r="I385" s="131">
        <f t="shared" si="22"/>
        <v>4662</v>
      </c>
      <c r="J385" s="170">
        <f t="shared" si="23"/>
        <v>100</v>
      </c>
      <c r="K385" s="179"/>
      <c r="L385" s="15"/>
      <c r="M385" s="15"/>
      <c r="N385" s="15"/>
      <c r="O385" s="15"/>
      <c r="P385" s="15"/>
      <c r="Q385" s="15">
        <v>4662</v>
      </c>
      <c r="R385" s="15"/>
      <c r="S385" s="15"/>
      <c r="T385" s="15"/>
    </row>
    <row r="386" spans="1:20" ht="16.2" customHeight="1" x14ac:dyDescent="0.25">
      <c r="A386" s="189"/>
      <c r="B386" s="189"/>
      <c r="C386" s="1079" t="s">
        <v>534</v>
      </c>
      <c r="D386" s="1043" t="s">
        <v>2098</v>
      </c>
      <c r="E386" s="1035"/>
      <c r="F386" s="1035">
        <v>155438</v>
      </c>
      <c r="G386" s="15">
        <v>2500</v>
      </c>
      <c r="H386" s="15">
        <v>7372</v>
      </c>
      <c r="I386" s="131">
        <f t="shared" si="22"/>
        <v>7371</v>
      </c>
      <c r="J386" s="170">
        <f t="shared" si="23"/>
        <v>99.986435160065113</v>
      </c>
      <c r="K386" s="179"/>
      <c r="L386" s="15"/>
      <c r="M386" s="15"/>
      <c r="N386" s="15"/>
      <c r="O386" s="15"/>
      <c r="P386" s="15"/>
      <c r="Q386" s="15">
        <v>7371</v>
      </c>
      <c r="R386" s="15"/>
      <c r="S386" s="15"/>
      <c r="T386" s="15"/>
    </row>
    <row r="387" spans="1:20" ht="16.2" customHeight="1" x14ac:dyDescent="0.25">
      <c r="A387" s="189"/>
      <c r="B387" s="189"/>
      <c r="C387" s="1079" t="s">
        <v>535</v>
      </c>
      <c r="D387" s="1043" t="s">
        <v>2099</v>
      </c>
      <c r="E387" s="1035"/>
      <c r="F387" s="1035">
        <v>155439</v>
      </c>
      <c r="G387" s="15">
        <v>2500</v>
      </c>
      <c r="H387" s="15">
        <v>2975</v>
      </c>
      <c r="I387" s="131">
        <f t="shared" si="22"/>
        <v>0</v>
      </c>
      <c r="J387" s="170">
        <f t="shared" si="23"/>
        <v>0</v>
      </c>
      <c r="K387" s="179"/>
      <c r="L387" s="15"/>
      <c r="M387" s="15"/>
      <c r="N387" s="15"/>
      <c r="O387" s="15"/>
      <c r="P387" s="15"/>
      <c r="Q387" s="15"/>
      <c r="R387" s="15"/>
      <c r="S387" s="15"/>
      <c r="T387" s="15"/>
    </row>
    <row r="388" spans="1:20" ht="16.2" customHeight="1" x14ac:dyDescent="0.25">
      <c r="A388" s="189"/>
      <c r="B388" s="189"/>
      <c r="C388" s="1079" t="s">
        <v>536</v>
      </c>
      <c r="D388" s="1043" t="s">
        <v>2100</v>
      </c>
      <c r="E388" s="1035"/>
      <c r="F388" s="1035">
        <v>155440</v>
      </c>
      <c r="G388" s="15">
        <v>4000</v>
      </c>
      <c r="H388" s="15">
        <v>12017</v>
      </c>
      <c r="I388" s="131">
        <f t="shared" si="22"/>
        <v>12017</v>
      </c>
      <c r="J388" s="170">
        <f t="shared" si="23"/>
        <v>100</v>
      </c>
      <c r="K388" s="179"/>
      <c r="L388" s="15"/>
      <c r="M388" s="15"/>
      <c r="N388" s="15"/>
      <c r="O388" s="15"/>
      <c r="P388" s="15"/>
      <c r="Q388" s="15">
        <v>12017</v>
      </c>
      <c r="R388" s="15"/>
      <c r="S388" s="15"/>
      <c r="T388" s="15"/>
    </row>
    <row r="389" spans="1:20" ht="16.2" customHeight="1" x14ac:dyDescent="0.25">
      <c r="A389" s="189"/>
      <c r="B389" s="189"/>
      <c r="C389" s="1079" t="s">
        <v>537</v>
      </c>
      <c r="D389" s="1043" t="s">
        <v>2101</v>
      </c>
      <c r="E389" s="1035"/>
      <c r="F389" s="1035">
        <v>155441</v>
      </c>
      <c r="G389" s="15">
        <v>1500</v>
      </c>
      <c r="H389" s="15">
        <v>0</v>
      </c>
      <c r="I389" s="131">
        <f t="shared" si="22"/>
        <v>0</v>
      </c>
      <c r="J389" s="170"/>
      <c r="K389" s="179"/>
      <c r="L389" s="15"/>
      <c r="M389" s="15"/>
      <c r="N389" s="15"/>
      <c r="O389" s="15"/>
      <c r="P389" s="15"/>
      <c r="Q389" s="15"/>
      <c r="R389" s="15"/>
      <c r="S389" s="15"/>
      <c r="T389" s="15"/>
    </row>
    <row r="390" spans="1:20" ht="16.2" customHeight="1" x14ac:dyDescent="0.25">
      <c r="A390" s="189"/>
      <c r="B390" s="189"/>
      <c r="C390" s="1079" t="s">
        <v>538</v>
      </c>
      <c r="D390" s="1043" t="s">
        <v>2102</v>
      </c>
      <c r="E390" s="1035"/>
      <c r="F390" s="1035">
        <v>155442</v>
      </c>
      <c r="G390" s="15">
        <v>2000</v>
      </c>
      <c r="H390" s="15">
        <v>0</v>
      </c>
      <c r="I390" s="131">
        <f t="shared" si="22"/>
        <v>0</v>
      </c>
      <c r="J390" s="170"/>
      <c r="K390" s="179"/>
      <c r="L390" s="15"/>
      <c r="M390" s="15"/>
      <c r="N390" s="15"/>
      <c r="O390" s="15"/>
      <c r="P390" s="15"/>
      <c r="Q390" s="15"/>
      <c r="R390" s="15"/>
      <c r="S390" s="15"/>
      <c r="T390" s="15"/>
    </row>
    <row r="391" spans="1:20" ht="16.2" customHeight="1" x14ac:dyDescent="0.25">
      <c r="A391" s="189"/>
      <c r="B391" s="189"/>
      <c r="C391" s="1079" t="s">
        <v>539</v>
      </c>
      <c r="D391" s="1088" t="s">
        <v>2103</v>
      </c>
      <c r="E391" s="1035"/>
      <c r="F391" s="1035">
        <v>155443</v>
      </c>
      <c r="G391" s="15">
        <v>1500</v>
      </c>
      <c r="H391" s="15">
        <v>7805</v>
      </c>
      <c r="I391" s="131">
        <f t="shared" si="22"/>
        <v>7805</v>
      </c>
      <c r="J391" s="170">
        <f t="shared" si="23"/>
        <v>100</v>
      </c>
      <c r="K391" s="179"/>
      <c r="L391" s="15"/>
      <c r="M391" s="15"/>
      <c r="N391" s="15"/>
      <c r="O391" s="15"/>
      <c r="P391" s="15"/>
      <c r="Q391" s="15">
        <v>7805</v>
      </c>
      <c r="R391" s="15"/>
      <c r="S391" s="15"/>
      <c r="T391" s="15"/>
    </row>
    <row r="392" spans="1:20" ht="16.2" customHeight="1" x14ac:dyDescent="0.25">
      <c r="A392" s="189"/>
      <c r="B392" s="189"/>
      <c r="C392" s="1079" t="s">
        <v>540</v>
      </c>
      <c r="D392" s="1043" t="s">
        <v>2104</v>
      </c>
      <c r="E392" s="1035"/>
      <c r="F392" s="1035">
        <v>155444</v>
      </c>
      <c r="G392" s="15">
        <v>1400</v>
      </c>
      <c r="H392" s="15">
        <v>1431</v>
      </c>
      <c r="I392" s="131">
        <f t="shared" si="22"/>
        <v>1431</v>
      </c>
      <c r="J392" s="170">
        <f t="shared" si="23"/>
        <v>100</v>
      </c>
      <c r="K392" s="179"/>
      <c r="L392" s="15"/>
      <c r="M392" s="15"/>
      <c r="N392" s="15"/>
      <c r="O392" s="15"/>
      <c r="P392" s="15"/>
      <c r="Q392" s="15">
        <v>1431</v>
      </c>
      <c r="R392" s="15"/>
      <c r="S392" s="15"/>
      <c r="T392" s="15"/>
    </row>
    <row r="393" spans="1:20" ht="16.2" customHeight="1" x14ac:dyDescent="0.25">
      <c r="A393" s="189"/>
      <c r="B393" s="189"/>
      <c r="C393" s="1079" t="s">
        <v>541</v>
      </c>
      <c r="D393" s="1043" t="s">
        <v>2105</v>
      </c>
      <c r="E393" s="1035"/>
      <c r="F393" s="1035">
        <v>155445</v>
      </c>
      <c r="G393" s="15">
        <v>1000</v>
      </c>
      <c r="H393" s="15">
        <v>2118</v>
      </c>
      <c r="I393" s="131">
        <f t="shared" si="22"/>
        <v>1200</v>
      </c>
      <c r="J393" s="170">
        <f t="shared" si="23"/>
        <v>56.657223796033996</v>
      </c>
      <c r="K393" s="179"/>
      <c r="L393" s="15"/>
      <c r="M393" s="15"/>
      <c r="N393" s="15"/>
      <c r="O393" s="15"/>
      <c r="P393" s="15"/>
      <c r="Q393" s="15"/>
      <c r="R393" s="15">
        <v>1200</v>
      </c>
      <c r="S393" s="15"/>
      <c r="T393" s="15"/>
    </row>
    <row r="394" spans="1:20" ht="16.2" customHeight="1" x14ac:dyDescent="0.25">
      <c r="A394" s="189"/>
      <c r="B394" s="189"/>
      <c r="C394" s="1079" t="s">
        <v>542</v>
      </c>
      <c r="D394" s="1043" t="s">
        <v>2106</v>
      </c>
      <c r="E394" s="1035"/>
      <c r="F394" s="1035">
        <v>152432</v>
      </c>
      <c r="G394" s="15">
        <v>300</v>
      </c>
      <c r="H394" s="15">
        <v>680</v>
      </c>
      <c r="I394" s="131">
        <f t="shared" si="22"/>
        <v>680</v>
      </c>
      <c r="J394" s="170">
        <f t="shared" si="23"/>
        <v>100</v>
      </c>
      <c r="K394" s="179"/>
      <c r="L394" s="15"/>
      <c r="M394" s="15"/>
      <c r="N394" s="15"/>
      <c r="O394" s="15"/>
      <c r="P394" s="15">
        <v>680</v>
      </c>
      <c r="Q394" s="15"/>
      <c r="R394" s="15"/>
      <c r="S394" s="15"/>
      <c r="T394" s="15"/>
    </row>
    <row r="395" spans="1:20" ht="24" customHeight="1" x14ac:dyDescent="0.25">
      <c r="A395" s="189"/>
      <c r="B395" s="189"/>
      <c r="C395" s="1079" t="s">
        <v>543</v>
      </c>
      <c r="D395" s="1038" t="s">
        <v>2107</v>
      </c>
      <c r="E395" s="1035"/>
      <c r="F395" s="1035">
        <v>155446</v>
      </c>
      <c r="G395" s="15">
        <v>2000</v>
      </c>
      <c r="H395" s="15">
        <v>2930</v>
      </c>
      <c r="I395" s="131">
        <f t="shared" si="22"/>
        <v>2930</v>
      </c>
      <c r="J395" s="170">
        <f t="shared" si="23"/>
        <v>100</v>
      </c>
      <c r="K395" s="179"/>
      <c r="L395" s="15"/>
      <c r="M395" s="15"/>
      <c r="N395" s="15"/>
      <c r="O395" s="15"/>
      <c r="P395" s="15"/>
      <c r="Q395" s="15">
        <v>2930</v>
      </c>
      <c r="R395" s="15"/>
      <c r="S395" s="15"/>
      <c r="T395" s="15"/>
    </row>
    <row r="396" spans="1:20" ht="28.95" customHeight="1" x14ac:dyDescent="0.25">
      <c r="A396" s="189"/>
      <c r="B396" s="189"/>
      <c r="C396" s="1079" t="s">
        <v>544</v>
      </c>
      <c r="D396" s="1038" t="s">
        <v>2108</v>
      </c>
      <c r="E396" s="1035"/>
      <c r="F396" s="1035">
        <v>155448</v>
      </c>
      <c r="G396" s="15">
        <v>3000</v>
      </c>
      <c r="H396" s="15">
        <v>3000</v>
      </c>
      <c r="I396" s="131">
        <f t="shared" si="22"/>
        <v>0</v>
      </c>
      <c r="J396" s="170">
        <f t="shared" si="23"/>
        <v>0</v>
      </c>
      <c r="K396" s="179"/>
      <c r="L396" s="15"/>
      <c r="M396" s="15"/>
      <c r="N396" s="15"/>
      <c r="O396" s="15"/>
      <c r="P396" s="15"/>
      <c r="Q396" s="15"/>
      <c r="R396" s="15"/>
      <c r="S396" s="15"/>
      <c r="T396" s="15"/>
    </row>
    <row r="397" spans="1:20" ht="21" customHeight="1" x14ac:dyDescent="0.25">
      <c r="A397" s="189"/>
      <c r="B397" s="189"/>
      <c r="C397" s="1079" t="s">
        <v>545</v>
      </c>
      <c r="D397" s="1038" t="s">
        <v>2109</v>
      </c>
      <c r="E397" s="1035"/>
      <c r="F397" s="1035">
        <v>155447</v>
      </c>
      <c r="G397" s="15">
        <v>1000</v>
      </c>
      <c r="H397" s="15">
        <v>0</v>
      </c>
      <c r="I397" s="131">
        <f t="shared" si="22"/>
        <v>0</v>
      </c>
      <c r="J397" s="170"/>
      <c r="K397" s="179"/>
      <c r="L397" s="15"/>
      <c r="M397" s="15"/>
      <c r="N397" s="15"/>
      <c r="O397" s="15"/>
      <c r="P397" s="15"/>
      <c r="Q397" s="15"/>
      <c r="R397" s="15"/>
      <c r="S397" s="15"/>
      <c r="T397" s="15"/>
    </row>
    <row r="398" spans="1:20" ht="16.2" customHeight="1" x14ac:dyDescent="0.25">
      <c r="A398" s="189"/>
      <c r="B398" s="189"/>
      <c r="C398" s="1079" t="s">
        <v>546</v>
      </c>
      <c r="D398" s="1043" t="s">
        <v>2110</v>
      </c>
      <c r="E398" s="1035"/>
      <c r="F398" s="1035">
        <v>152433</v>
      </c>
      <c r="G398" s="15">
        <v>5000</v>
      </c>
      <c r="H398" s="15">
        <v>7093</v>
      </c>
      <c r="I398" s="131">
        <f t="shared" si="22"/>
        <v>0</v>
      </c>
      <c r="J398" s="170">
        <f t="shared" si="23"/>
        <v>0</v>
      </c>
      <c r="K398" s="179"/>
      <c r="L398" s="15"/>
      <c r="M398" s="15"/>
      <c r="N398" s="15"/>
      <c r="O398" s="15"/>
      <c r="P398" s="15"/>
      <c r="Q398" s="15"/>
      <c r="R398" s="15"/>
      <c r="S398" s="15"/>
      <c r="T398" s="15"/>
    </row>
    <row r="399" spans="1:20" ht="16.2" customHeight="1" x14ac:dyDescent="0.25">
      <c r="A399" s="189"/>
      <c r="B399" s="189"/>
      <c r="C399" s="1079" t="s">
        <v>547</v>
      </c>
      <c r="D399" s="1043" t="s">
        <v>2111</v>
      </c>
      <c r="E399" s="1035"/>
      <c r="F399" s="1035">
        <v>155450</v>
      </c>
      <c r="G399" s="15">
        <v>3000</v>
      </c>
      <c r="H399" s="15">
        <v>3094</v>
      </c>
      <c r="I399" s="131">
        <f t="shared" si="22"/>
        <v>0</v>
      </c>
      <c r="J399" s="170">
        <f t="shared" si="23"/>
        <v>0</v>
      </c>
      <c r="K399" s="179"/>
      <c r="L399" s="15"/>
      <c r="M399" s="15"/>
      <c r="N399" s="15"/>
      <c r="O399" s="15"/>
      <c r="P399" s="15"/>
      <c r="Q399" s="15"/>
      <c r="R399" s="15"/>
      <c r="S399" s="15"/>
      <c r="T399" s="15"/>
    </row>
    <row r="400" spans="1:20" ht="16.2" customHeight="1" x14ac:dyDescent="0.25">
      <c r="A400" s="189"/>
      <c r="B400" s="189"/>
      <c r="C400" s="1079" t="s">
        <v>548</v>
      </c>
      <c r="D400" s="1043" t="s">
        <v>2112</v>
      </c>
      <c r="E400" s="1035"/>
      <c r="F400" s="1035">
        <v>155449</v>
      </c>
      <c r="G400" s="15">
        <v>2000</v>
      </c>
      <c r="H400" s="15">
        <v>2427</v>
      </c>
      <c r="I400" s="131">
        <f t="shared" si="22"/>
        <v>0</v>
      </c>
      <c r="J400" s="170">
        <f t="shared" si="23"/>
        <v>0</v>
      </c>
      <c r="K400" s="179"/>
      <c r="L400" s="15"/>
      <c r="M400" s="15"/>
      <c r="N400" s="15"/>
      <c r="O400" s="15"/>
      <c r="P400" s="15"/>
      <c r="Q400" s="15"/>
      <c r="R400" s="15"/>
      <c r="S400" s="15"/>
      <c r="T400" s="15"/>
    </row>
    <row r="401" spans="1:20" ht="16.2" customHeight="1" x14ac:dyDescent="0.25">
      <c r="A401" s="189"/>
      <c r="B401" s="189"/>
      <c r="C401" s="1079" t="s">
        <v>549</v>
      </c>
      <c r="D401" s="1043" t="s">
        <v>2113</v>
      </c>
      <c r="E401" s="1035"/>
      <c r="F401" s="1035">
        <v>155451</v>
      </c>
      <c r="G401" s="15">
        <v>2500</v>
      </c>
      <c r="H401" s="15">
        <v>2725</v>
      </c>
      <c r="I401" s="131">
        <f t="shared" si="22"/>
        <v>2725</v>
      </c>
      <c r="J401" s="170">
        <f t="shared" si="23"/>
        <v>100</v>
      </c>
      <c r="K401" s="179"/>
      <c r="L401" s="15"/>
      <c r="M401" s="15"/>
      <c r="N401" s="15"/>
      <c r="O401" s="15"/>
      <c r="P401" s="15"/>
      <c r="Q401" s="15">
        <v>2725</v>
      </c>
      <c r="R401" s="15"/>
      <c r="S401" s="15"/>
      <c r="T401" s="15"/>
    </row>
    <row r="402" spans="1:20" ht="16.2" customHeight="1" x14ac:dyDescent="0.25">
      <c r="A402" s="189"/>
      <c r="B402" s="189"/>
      <c r="C402" s="1079" t="s">
        <v>550</v>
      </c>
      <c r="D402" s="1043" t="s">
        <v>2114</v>
      </c>
      <c r="E402" s="1035"/>
      <c r="F402" s="1035">
        <v>155452</v>
      </c>
      <c r="G402" s="15">
        <v>4000</v>
      </c>
      <c r="H402" s="15">
        <v>4062</v>
      </c>
      <c r="I402" s="131">
        <f t="shared" si="22"/>
        <v>4062</v>
      </c>
      <c r="J402" s="170">
        <f t="shared" si="23"/>
        <v>100</v>
      </c>
      <c r="K402" s="179"/>
      <c r="L402" s="15"/>
      <c r="M402" s="15"/>
      <c r="N402" s="15"/>
      <c r="O402" s="15"/>
      <c r="P402" s="15"/>
      <c r="Q402" s="15">
        <v>4062</v>
      </c>
      <c r="R402" s="15"/>
      <c r="S402" s="15"/>
      <c r="T402" s="15"/>
    </row>
    <row r="403" spans="1:20" ht="16.2" customHeight="1" x14ac:dyDescent="0.25">
      <c r="A403" s="189"/>
      <c r="B403" s="189"/>
      <c r="C403" s="1079" t="s">
        <v>551</v>
      </c>
      <c r="D403" s="1043" t="s">
        <v>2115</v>
      </c>
      <c r="E403" s="1035"/>
      <c r="F403" s="1035">
        <v>155453</v>
      </c>
      <c r="G403" s="15">
        <v>2000</v>
      </c>
      <c r="H403" s="15">
        <v>2021</v>
      </c>
      <c r="I403" s="131">
        <f t="shared" si="22"/>
        <v>2021</v>
      </c>
      <c r="J403" s="170">
        <f t="shared" si="23"/>
        <v>100</v>
      </c>
      <c r="K403" s="179"/>
      <c r="L403" s="15"/>
      <c r="M403" s="15"/>
      <c r="N403" s="15"/>
      <c r="O403" s="15"/>
      <c r="P403" s="15"/>
      <c r="Q403" s="15">
        <v>2021</v>
      </c>
      <c r="R403" s="15"/>
      <c r="S403" s="15"/>
      <c r="T403" s="15"/>
    </row>
    <row r="404" spans="1:20" ht="16.2" customHeight="1" x14ac:dyDescent="0.25">
      <c r="A404" s="189"/>
      <c r="B404" s="189"/>
      <c r="C404" s="1079" t="s">
        <v>552</v>
      </c>
      <c r="D404" s="1041" t="s">
        <v>938</v>
      </c>
      <c r="E404" s="1035"/>
      <c r="F404" s="1035">
        <v>152420</v>
      </c>
      <c r="G404" s="179">
        <v>9000</v>
      </c>
      <c r="H404" s="179">
        <v>7124</v>
      </c>
      <c r="I404" s="131">
        <f t="shared" si="22"/>
        <v>0</v>
      </c>
      <c r="J404" s="170">
        <f t="shared" si="23"/>
        <v>0</v>
      </c>
      <c r="K404" s="179"/>
      <c r="L404" s="15"/>
      <c r="M404" s="15"/>
      <c r="N404" s="15"/>
      <c r="O404" s="15"/>
      <c r="P404" s="15"/>
      <c r="Q404" s="15"/>
      <c r="R404" s="15"/>
      <c r="S404" s="15"/>
      <c r="T404" s="15"/>
    </row>
    <row r="405" spans="1:20" ht="16.2" customHeight="1" x14ac:dyDescent="0.25">
      <c r="A405" s="189"/>
      <c r="B405" s="189"/>
      <c r="C405" s="1079" t="s">
        <v>553</v>
      </c>
      <c r="D405" s="1041" t="s">
        <v>2116</v>
      </c>
      <c r="E405" s="1035"/>
      <c r="F405" s="1035">
        <v>155484</v>
      </c>
      <c r="G405" s="15">
        <v>2000</v>
      </c>
      <c r="H405" s="15">
        <v>4000</v>
      </c>
      <c r="I405" s="131">
        <f t="shared" si="22"/>
        <v>0</v>
      </c>
      <c r="J405" s="170">
        <f t="shared" si="23"/>
        <v>0</v>
      </c>
      <c r="K405" s="179"/>
      <c r="L405" s="15"/>
      <c r="M405" s="15"/>
      <c r="N405" s="15"/>
      <c r="O405" s="15"/>
      <c r="P405" s="15"/>
      <c r="Q405" s="15"/>
      <c r="R405" s="15"/>
      <c r="S405" s="15"/>
      <c r="T405" s="15"/>
    </row>
    <row r="406" spans="1:20" ht="16.2" customHeight="1" x14ac:dyDescent="0.25">
      <c r="A406" s="189"/>
      <c r="B406" s="189"/>
      <c r="C406" s="1079" t="s">
        <v>554</v>
      </c>
      <c r="D406" s="1041" t="s">
        <v>939</v>
      </c>
      <c r="E406" s="1035"/>
      <c r="F406" s="1035">
        <v>155489</v>
      </c>
      <c r="G406" s="15">
        <v>3000</v>
      </c>
      <c r="H406" s="15">
        <v>0</v>
      </c>
      <c r="I406" s="131">
        <f t="shared" si="22"/>
        <v>0</v>
      </c>
      <c r="J406" s="170"/>
      <c r="K406" s="179"/>
      <c r="L406" s="15"/>
      <c r="M406" s="15"/>
      <c r="N406" s="15"/>
      <c r="O406" s="15"/>
      <c r="P406" s="15"/>
      <c r="Q406" s="15"/>
      <c r="R406" s="15"/>
      <c r="S406" s="15"/>
      <c r="T406" s="15"/>
    </row>
    <row r="407" spans="1:20" ht="16.2" customHeight="1" x14ac:dyDescent="0.25">
      <c r="A407" s="189"/>
      <c r="B407" s="189"/>
      <c r="C407" s="1079" t="s">
        <v>555</v>
      </c>
      <c r="D407" s="1036" t="s">
        <v>940</v>
      </c>
      <c r="E407" s="1035"/>
      <c r="F407" s="1035">
        <v>155491</v>
      </c>
      <c r="G407" s="15">
        <v>2500</v>
      </c>
      <c r="H407" s="15">
        <v>6115</v>
      </c>
      <c r="I407" s="131">
        <f t="shared" si="22"/>
        <v>0</v>
      </c>
      <c r="J407" s="170">
        <f t="shared" si="23"/>
        <v>0</v>
      </c>
      <c r="K407" s="179"/>
      <c r="L407" s="15"/>
      <c r="M407" s="15"/>
      <c r="N407" s="15"/>
      <c r="O407" s="15"/>
      <c r="P407" s="15"/>
      <c r="Q407" s="15"/>
      <c r="R407" s="15"/>
      <c r="S407" s="15"/>
      <c r="T407" s="15"/>
    </row>
    <row r="408" spans="1:20" ht="16.2" customHeight="1" x14ac:dyDescent="0.25">
      <c r="A408" s="189"/>
      <c r="B408" s="189"/>
      <c r="C408" s="1079" t="s">
        <v>556</v>
      </c>
      <c r="D408" s="924" t="s">
        <v>809</v>
      </c>
      <c r="E408" s="1035"/>
      <c r="F408" s="1035">
        <v>154468</v>
      </c>
      <c r="G408" s="15">
        <v>3000</v>
      </c>
      <c r="H408" s="15">
        <v>1360</v>
      </c>
      <c r="I408" s="131">
        <f t="shared" si="22"/>
        <v>1360</v>
      </c>
      <c r="J408" s="170">
        <f t="shared" si="23"/>
        <v>100</v>
      </c>
      <c r="K408" s="179"/>
      <c r="L408" s="15"/>
      <c r="M408" s="15"/>
      <c r="N408" s="15"/>
      <c r="O408" s="15"/>
      <c r="P408" s="15"/>
      <c r="Q408" s="15">
        <v>1360</v>
      </c>
      <c r="R408" s="15"/>
      <c r="S408" s="15"/>
      <c r="T408" s="15"/>
    </row>
    <row r="409" spans="1:20" ht="16.2" customHeight="1" x14ac:dyDescent="0.25">
      <c r="A409" s="189"/>
      <c r="B409" s="189"/>
      <c r="C409" s="1079" t="s">
        <v>557</v>
      </c>
      <c r="D409" s="1041" t="s">
        <v>941</v>
      </c>
      <c r="E409" s="1035"/>
      <c r="F409" s="1035">
        <v>155492</v>
      </c>
      <c r="G409" s="15">
        <v>4000</v>
      </c>
      <c r="H409" s="15">
        <v>13278</v>
      </c>
      <c r="I409" s="131">
        <f t="shared" si="22"/>
        <v>13278</v>
      </c>
      <c r="J409" s="170">
        <f t="shared" si="23"/>
        <v>100</v>
      </c>
      <c r="K409" s="179"/>
      <c r="L409" s="15"/>
      <c r="M409" s="15"/>
      <c r="N409" s="15"/>
      <c r="O409" s="15"/>
      <c r="P409" s="15"/>
      <c r="Q409" s="15">
        <v>13278</v>
      </c>
      <c r="R409" s="15"/>
      <c r="S409" s="15"/>
      <c r="T409" s="15"/>
    </row>
    <row r="410" spans="1:20" ht="16.2" customHeight="1" x14ac:dyDescent="0.25">
      <c r="A410" s="189"/>
      <c r="B410" s="189"/>
      <c r="C410" s="1079" t="s">
        <v>558</v>
      </c>
      <c r="D410" s="1041" t="s">
        <v>943</v>
      </c>
      <c r="E410" s="1035"/>
      <c r="F410" s="1035">
        <v>155494</v>
      </c>
      <c r="G410" s="15">
        <v>3000</v>
      </c>
      <c r="H410" s="15">
        <v>0</v>
      </c>
      <c r="I410" s="131">
        <f t="shared" si="22"/>
        <v>0</v>
      </c>
      <c r="J410" s="170"/>
      <c r="K410" s="179"/>
      <c r="L410" s="15"/>
      <c r="M410" s="15"/>
      <c r="N410" s="15"/>
      <c r="O410" s="15"/>
      <c r="P410" s="15"/>
      <c r="Q410" s="15"/>
      <c r="R410" s="15"/>
      <c r="S410" s="15"/>
      <c r="T410" s="15"/>
    </row>
    <row r="411" spans="1:20" ht="16.2" customHeight="1" x14ac:dyDescent="0.25">
      <c r="A411" s="189"/>
      <c r="B411" s="189"/>
      <c r="C411" s="1079" t="s">
        <v>559</v>
      </c>
      <c r="D411" s="1036" t="s">
        <v>944</v>
      </c>
      <c r="E411" s="1035"/>
      <c r="F411" s="1035">
        <v>152495</v>
      </c>
      <c r="G411" s="15">
        <v>5000</v>
      </c>
      <c r="H411" s="15">
        <v>6002</v>
      </c>
      <c r="I411" s="131">
        <f t="shared" si="22"/>
        <v>6002</v>
      </c>
      <c r="J411" s="170">
        <f t="shared" si="23"/>
        <v>100</v>
      </c>
      <c r="K411" s="179"/>
      <c r="L411" s="15"/>
      <c r="M411" s="15"/>
      <c r="N411" s="15"/>
      <c r="O411" s="15"/>
      <c r="P411" s="15">
        <v>6002</v>
      </c>
      <c r="Q411" s="15"/>
      <c r="R411" s="15"/>
      <c r="S411" s="15"/>
      <c r="T411" s="15"/>
    </row>
    <row r="412" spans="1:20" ht="16.2" customHeight="1" x14ac:dyDescent="0.25">
      <c r="A412" s="189"/>
      <c r="B412" s="189"/>
      <c r="C412" s="1079" t="s">
        <v>560</v>
      </c>
      <c r="D412" s="1041" t="s">
        <v>945</v>
      </c>
      <c r="E412" s="1035"/>
      <c r="F412" s="1035">
        <v>155497</v>
      </c>
      <c r="G412" s="15">
        <v>4000</v>
      </c>
      <c r="H412" s="15">
        <v>6569</v>
      </c>
      <c r="I412" s="131">
        <f t="shared" si="22"/>
        <v>6566</v>
      </c>
      <c r="J412" s="170">
        <f t="shared" si="23"/>
        <v>99.954330948393974</v>
      </c>
      <c r="K412" s="179"/>
      <c r="L412" s="15"/>
      <c r="M412" s="15"/>
      <c r="N412" s="15"/>
      <c r="O412" s="15"/>
      <c r="P412" s="15"/>
      <c r="Q412" s="15">
        <v>6566</v>
      </c>
      <c r="R412" s="15"/>
      <c r="S412" s="15"/>
      <c r="T412" s="15"/>
    </row>
    <row r="413" spans="1:20" ht="16.2" customHeight="1" x14ac:dyDescent="0.25">
      <c r="A413" s="189"/>
      <c r="B413" s="189"/>
      <c r="C413" s="1079" t="s">
        <v>561</v>
      </c>
      <c r="D413" s="1041" t="s">
        <v>946</v>
      </c>
      <c r="E413" s="1035"/>
      <c r="F413" s="1035">
        <v>155499</v>
      </c>
      <c r="G413" s="15">
        <v>2000</v>
      </c>
      <c r="H413" s="15">
        <v>4113</v>
      </c>
      <c r="I413" s="131">
        <f t="shared" si="22"/>
        <v>4113</v>
      </c>
      <c r="J413" s="170">
        <f t="shared" si="23"/>
        <v>100</v>
      </c>
      <c r="K413" s="179"/>
      <c r="L413" s="15"/>
      <c r="M413" s="15"/>
      <c r="N413" s="15"/>
      <c r="O413" s="15"/>
      <c r="P413" s="15"/>
      <c r="Q413" s="15">
        <v>4113</v>
      </c>
      <c r="R413" s="15"/>
      <c r="S413" s="15"/>
      <c r="T413" s="15"/>
    </row>
    <row r="414" spans="1:20" ht="16.2" customHeight="1" x14ac:dyDescent="0.25">
      <c r="A414" s="189"/>
      <c r="B414" s="189"/>
      <c r="C414" s="1079" t="s">
        <v>562</v>
      </c>
      <c r="D414" s="1041" t="s">
        <v>947</v>
      </c>
      <c r="E414" s="1035"/>
      <c r="F414" s="1035">
        <v>155404</v>
      </c>
      <c r="G414" s="15">
        <v>2500</v>
      </c>
      <c r="H414" s="15">
        <v>2456</v>
      </c>
      <c r="I414" s="131">
        <f t="shared" si="22"/>
        <v>2455</v>
      </c>
      <c r="J414" s="170">
        <f t="shared" si="23"/>
        <v>99.95928338762215</v>
      </c>
      <c r="K414" s="179"/>
      <c r="L414" s="15"/>
      <c r="M414" s="15"/>
      <c r="N414" s="15"/>
      <c r="O414" s="15"/>
      <c r="P414" s="15"/>
      <c r="Q414" s="15">
        <v>2455</v>
      </c>
      <c r="R414" s="15"/>
      <c r="S414" s="15"/>
      <c r="T414" s="15"/>
    </row>
    <row r="415" spans="1:20" ht="16.2" customHeight="1" x14ac:dyDescent="0.25">
      <c r="A415" s="189"/>
      <c r="B415" s="189"/>
      <c r="C415" s="1079" t="s">
        <v>563</v>
      </c>
      <c r="D415" s="1041" t="s">
        <v>948</v>
      </c>
      <c r="E415" s="1035"/>
      <c r="F415" s="1035">
        <v>155403</v>
      </c>
      <c r="G415" s="15">
        <v>6000</v>
      </c>
      <c r="H415" s="15">
        <v>9338</v>
      </c>
      <c r="I415" s="131">
        <f t="shared" si="22"/>
        <v>691</v>
      </c>
      <c r="J415" s="170">
        <f t="shared" si="23"/>
        <v>7.3998714928250164</v>
      </c>
      <c r="K415" s="179"/>
      <c r="L415" s="15"/>
      <c r="M415" s="15"/>
      <c r="N415" s="15"/>
      <c r="O415" s="15"/>
      <c r="P415" s="15"/>
      <c r="Q415" s="15">
        <v>691</v>
      </c>
      <c r="R415" s="15"/>
      <c r="S415" s="15"/>
      <c r="T415" s="15"/>
    </row>
    <row r="416" spans="1:20" ht="16.2" customHeight="1" x14ac:dyDescent="0.25">
      <c r="A416" s="189"/>
      <c r="B416" s="189"/>
      <c r="C416" s="1079" t="s">
        <v>564</v>
      </c>
      <c r="D416" s="1036" t="s">
        <v>949</v>
      </c>
      <c r="E416" s="1035"/>
      <c r="F416" s="1035">
        <v>155409</v>
      </c>
      <c r="G416" s="15">
        <v>3000</v>
      </c>
      <c r="H416" s="15">
        <v>4754</v>
      </c>
      <c r="I416" s="131">
        <f t="shared" si="22"/>
        <v>4754</v>
      </c>
      <c r="J416" s="170">
        <f t="shared" si="23"/>
        <v>100</v>
      </c>
      <c r="K416" s="179"/>
      <c r="L416" s="15"/>
      <c r="M416" s="15"/>
      <c r="N416" s="15"/>
      <c r="O416" s="15"/>
      <c r="P416" s="15"/>
      <c r="Q416" s="15">
        <v>4754</v>
      </c>
      <c r="R416" s="15"/>
      <c r="S416" s="15"/>
      <c r="T416" s="15"/>
    </row>
    <row r="417" spans="1:20" ht="16.2" customHeight="1" x14ac:dyDescent="0.25">
      <c r="A417" s="189"/>
      <c r="B417" s="189"/>
      <c r="C417" s="1079" t="s">
        <v>565</v>
      </c>
      <c r="D417" s="1041" t="s">
        <v>950</v>
      </c>
      <c r="E417" s="1035"/>
      <c r="F417" s="1035">
        <v>155410</v>
      </c>
      <c r="G417" s="15">
        <v>2000</v>
      </c>
      <c r="H417" s="15">
        <v>3533</v>
      </c>
      <c r="I417" s="131">
        <f t="shared" si="22"/>
        <v>3532</v>
      </c>
      <c r="J417" s="170">
        <f t="shared" si="23"/>
        <v>99.971695442966308</v>
      </c>
      <c r="K417" s="179"/>
      <c r="L417" s="15"/>
      <c r="M417" s="15"/>
      <c r="N417" s="15"/>
      <c r="O417" s="15"/>
      <c r="P417" s="15"/>
      <c r="Q417" s="15">
        <v>3532</v>
      </c>
      <c r="R417" s="15"/>
      <c r="S417" s="15"/>
      <c r="T417" s="15"/>
    </row>
    <row r="418" spans="1:20" ht="16.2" customHeight="1" x14ac:dyDescent="0.25">
      <c r="A418" s="189"/>
      <c r="B418" s="189"/>
      <c r="C418" s="1079" t="s">
        <v>566</v>
      </c>
      <c r="D418" s="924" t="s">
        <v>810</v>
      </c>
      <c r="E418" s="1035"/>
      <c r="F418" s="1035">
        <v>152411</v>
      </c>
      <c r="G418" s="15">
        <v>4000</v>
      </c>
      <c r="H418" s="15">
        <v>2785</v>
      </c>
      <c r="I418" s="131">
        <f t="shared" si="22"/>
        <v>2785</v>
      </c>
      <c r="J418" s="170">
        <f t="shared" si="23"/>
        <v>100</v>
      </c>
      <c r="K418" s="179"/>
      <c r="L418" s="15"/>
      <c r="M418" s="15"/>
      <c r="N418" s="15"/>
      <c r="O418" s="15"/>
      <c r="P418" s="15">
        <v>2785</v>
      </c>
      <c r="Q418" s="15"/>
      <c r="R418" s="15"/>
      <c r="S418" s="15"/>
      <c r="T418" s="15"/>
    </row>
    <row r="419" spans="1:20" ht="16.2" customHeight="1" x14ac:dyDescent="0.25">
      <c r="A419" s="189"/>
      <c r="B419" s="189"/>
      <c r="C419" s="1079" t="s">
        <v>811</v>
      </c>
      <c r="D419" s="924" t="s">
        <v>951</v>
      </c>
      <c r="E419" s="1035"/>
      <c r="F419" s="1035">
        <v>154493</v>
      </c>
      <c r="G419" s="15">
        <v>2000</v>
      </c>
      <c r="H419" s="15">
        <v>1998</v>
      </c>
      <c r="I419" s="131">
        <f t="shared" si="22"/>
        <v>1998</v>
      </c>
      <c r="J419" s="170">
        <f t="shared" si="23"/>
        <v>100</v>
      </c>
      <c r="K419" s="179"/>
      <c r="L419" s="15"/>
      <c r="M419" s="15"/>
      <c r="N419" s="15"/>
      <c r="O419" s="15"/>
      <c r="P419" s="15"/>
      <c r="Q419" s="15">
        <v>1998</v>
      </c>
      <c r="R419" s="15"/>
      <c r="S419" s="15"/>
      <c r="T419" s="15"/>
    </row>
    <row r="420" spans="1:20" ht="16.2" customHeight="1" x14ac:dyDescent="0.25">
      <c r="A420" s="189"/>
      <c r="B420" s="189"/>
      <c r="C420" s="1079" t="s">
        <v>812</v>
      </c>
      <c r="D420" s="1043" t="s">
        <v>2117</v>
      </c>
      <c r="E420" s="1069"/>
      <c r="F420" s="1035">
        <v>155454</v>
      </c>
      <c r="G420" s="15">
        <v>2000</v>
      </c>
      <c r="H420" s="15">
        <v>0</v>
      </c>
      <c r="I420" s="131">
        <f t="shared" si="22"/>
        <v>0</v>
      </c>
      <c r="J420" s="170"/>
      <c r="K420" s="179"/>
      <c r="L420" s="15"/>
      <c r="M420" s="15"/>
      <c r="N420" s="15"/>
      <c r="O420" s="15"/>
      <c r="P420" s="15"/>
      <c r="Q420" s="15"/>
      <c r="R420" s="15"/>
      <c r="S420" s="15"/>
      <c r="T420" s="15"/>
    </row>
    <row r="421" spans="1:20" ht="16.2" customHeight="1" x14ac:dyDescent="0.25">
      <c r="A421" s="189"/>
      <c r="B421" s="189"/>
      <c r="C421" s="1079" t="s">
        <v>813</v>
      </c>
      <c r="D421" s="1041" t="s">
        <v>952</v>
      </c>
      <c r="E421" s="1035"/>
      <c r="F421" s="1035">
        <v>155412</v>
      </c>
      <c r="G421" s="15">
        <v>2000</v>
      </c>
      <c r="H421" s="15">
        <v>4671</v>
      </c>
      <c r="I421" s="131">
        <f t="shared" si="22"/>
        <v>0</v>
      </c>
      <c r="J421" s="170">
        <f t="shared" si="23"/>
        <v>0</v>
      </c>
      <c r="K421" s="179"/>
      <c r="L421" s="15"/>
      <c r="M421" s="15"/>
      <c r="N421" s="15"/>
      <c r="O421" s="15"/>
      <c r="P421" s="15"/>
      <c r="Q421" s="15"/>
      <c r="R421" s="15"/>
      <c r="S421" s="15"/>
      <c r="T421" s="15"/>
    </row>
    <row r="422" spans="1:20" ht="16.2" customHeight="1" x14ac:dyDescent="0.25">
      <c r="A422" s="189"/>
      <c r="B422" s="189"/>
      <c r="C422" s="1079" t="s">
        <v>814</v>
      </c>
      <c r="D422" s="1071" t="s">
        <v>953</v>
      </c>
      <c r="E422" s="1035"/>
      <c r="F422" s="1035">
        <v>155414</v>
      </c>
      <c r="G422" s="15">
        <v>8000</v>
      </c>
      <c r="H422" s="15">
        <v>18830</v>
      </c>
      <c r="I422" s="131">
        <f t="shared" si="22"/>
        <v>18830</v>
      </c>
      <c r="J422" s="170">
        <f t="shared" si="23"/>
        <v>100</v>
      </c>
      <c r="K422" s="179"/>
      <c r="L422" s="15"/>
      <c r="M422" s="15"/>
      <c r="N422" s="15"/>
      <c r="O422" s="15"/>
      <c r="P422" s="15"/>
      <c r="Q422" s="15">
        <v>18830</v>
      </c>
      <c r="R422" s="15"/>
      <c r="S422" s="15"/>
      <c r="T422" s="15"/>
    </row>
    <row r="423" spans="1:20" ht="16.2" customHeight="1" x14ac:dyDescent="0.25">
      <c r="A423" s="189"/>
      <c r="B423" s="189"/>
      <c r="C423" s="1079" t="s">
        <v>815</v>
      </c>
      <c r="D423" s="1071" t="s">
        <v>958</v>
      </c>
      <c r="E423" s="1035"/>
      <c r="F423" s="1035">
        <v>155430</v>
      </c>
      <c r="G423" s="15">
        <v>2000</v>
      </c>
      <c r="H423" s="15">
        <v>2000</v>
      </c>
      <c r="I423" s="131">
        <f t="shared" si="22"/>
        <v>0</v>
      </c>
      <c r="J423" s="170">
        <f t="shared" si="23"/>
        <v>0</v>
      </c>
      <c r="K423" s="179"/>
      <c r="L423" s="15"/>
      <c r="M423" s="15"/>
      <c r="N423" s="15"/>
      <c r="O423" s="15"/>
      <c r="P423" s="15"/>
      <c r="Q423" s="15"/>
      <c r="R423" s="15"/>
      <c r="S423" s="15"/>
      <c r="T423" s="15"/>
    </row>
    <row r="424" spans="1:20" ht="27" customHeight="1" x14ac:dyDescent="0.25">
      <c r="A424" s="189"/>
      <c r="B424" s="189"/>
      <c r="C424" s="153" t="s">
        <v>2118</v>
      </c>
      <c r="D424" s="1071" t="s">
        <v>2119</v>
      </c>
      <c r="E424" s="1035"/>
      <c r="F424" s="1035">
        <v>152434</v>
      </c>
      <c r="G424" s="15"/>
      <c r="H424" s="15">
        <v>2155</v>
      </c>
      <c r="I424" s="131">
        <f t="shared" si="22"/>
        <v>2154</v>
      </c>
      <c r="J424" s="170">
        <f t="shared" si="23"/>
        <v>99.953596287703022</v>
      </c>
      <c r="K424" s="179"/>
      <c r="L424" s="15"/>
      <c r="M424" s="15"/>
      <c r="N424" s="15"/>
      <c r="O424" s="15"/>
      <c r="P424" s="15">
        <v>2154</v>
      </c>
      <c r="Q424" s="15"/>
      <c r="R424" s="15"/>
      <c r="S424" s="15"/>
      <c r="T424" s="15"/>
    </row>
    <row r="425" spans="1:20" ht="16.2" customHeight="1" x14ac:dyDescent="0.25">
      <c r="A425" s="189"/>
      <c r="B425" s="189"/>
      <c r="C425" s="153" t="s">
        <v>2120</v>
      </c>
      <c r="D425" s="1071" t="s">
        <v>2121</v>
      </c>
      <c r="E425" s="1035"/>
      <c r="F425" s="1035">
        <v>155455</v>
      </c>
      <c r="G425" s="15"/>
      <c r="H425" s="15">
        <v>1112</v>
      </c>
      <c r="I425" s="131">
        <f t="shared" si="22"/>
        <v>1112</v>
      </c>
      <c r="J425" s="170">
        <f t="shared" si="23"/>
        <v>100</v>
      </c>
      <c r="K425" s="179"/>
      <c r="L425" s="15"/>
      <c r="M425" s="15"/>
      <c r="N425" s="15"/>
      <c r="O425" s="15"/>
      <c r="P425" s="15"/>
      <c r="Q425" s="15">
        <v>1112</v>
      </c>
      <c r="R425" s="15"/>
      <c r="S425" s="15"/>
      <c r="T425" s="15"/>
    </row>
    <row r="426" spans="1:20" ht="16.2" customHeight="1" x14ac:dyDescent="0.25">
      <c r="A426" s="189"/>
      <c r="B426" s="189"/>
      <c r="C426" s="153" t="s">
        <v>1089</v>
      </c>
      <c r="D426" s="1071" t="s">
        <v>2122</v>
      </c>
      <c r="E426" s="1035"/>
      <c r="F426" s="1035">
        <v>152435</v>
      </c>
      <c r="G426" s="15"/>
      <c r="H426" s="15">
        <v>1613</v>
      </c>
      <c r="I426" s="131">
        <f t="shared" si="22"/>
        <v>1613</v>
      </c>
      <c r="J426" s="170">
        <f t="shared" si="23"/>
        <v>100</v>
      </c>
      <c r="K426" s="179"/>
      <c r="L426" s="15"/>
      <c r="M426" s="15"/>
      <c r="N426" s="15"/>
      <c r="O426" s="15"/>
      <c r="P426" s="15">
        <v>1613</v>
      </c>
      <c r="Q426" s="15"/>
      <c r="R426" s="15"/>
      <c r="S426" s="15"/>
      <c r="T426" s="15"/>
    </row>
    <row r="427" spans="1:20" ht="16.2" customHeight="1" x14ac:dyDescent="0.25">
      <c r="A427" s="189"/>
      <c r="B427" s="189"/>
      <c r="C427" s="153" t="s">
        <v>1091</v>
      </c>
      <c r="D427" s="1071" t="s">
        <v>2123</v>
      </c>
      <c r="E427" s="1035"/>
      <c r="F427" s="1035">
        <v>155458</v>
      </c>
      <c r="G427" s="15"/>
      <c r="H427" s="15">
        <v>1768</v>
      </c>
      <c r="I427" s="131">
        <f t="shared" ref="I427:I500" si="24">SUM(K427:T427)</f>
        <v>1768</v>
      </c>
      <c r="J427" s="170">
        <f t="shared" si="23"/>
        <v>100</v>
      </c>
      <c r="K427" s="179"/>
      <c r="L427" s="15"/>
      <c r="M427" s="15"/>
      <c r="N427" s="15"/>
      <c r="O427" s="15"/>
      <c r="P427" s="15"/>
      <c r="Q427" s="15">
        <v>1768</v>
      </c>
      <c r="R427" s="15"/>
      <c r="S427" s="15"/>
      <c r="T427" s="15"/>
    </row>
    <row r="428" spans="1:20" ht="16.2" customHeight="1" x14ac:dyDescent="0.25">
      <c r="A428" s="189"/>
      <c r="B428" s="189"/>
      <c r="C428" s="153" t="s">
        <v>1093</v>
      </c>
      <c r="D428" s="1089" t="s">
        <v>2124</v>
      </c>
      <c r="E428" s="1035"/>
      <c r="F428" s="1035">
        <v>152442</v>
      </c>
      <c r="G428" s="15"/>
      <c r="H428" s="15">
        <v>6000</v>
      </c>
      <c r="I428" s="131">
        <f t="shared" si="24"/>
        <v>0</v>
      </c>
      <c r="J428" s="170">
        <f t="shared" si="23"/>
        <v>0</v>
      </c>
      <c r="K428" s="179"/>
      <c r="L428" s="15"/>
      <c r="M428" s="15"/>
      <c r="N428" s="15"/>
      <c r="O428" s="15"/>
      <c r="P428" s="15"/>
      <c r="Q428" s="15"/>
      <c r="R428" s="15"/>
      <c r="S428" s="15"/>
      <c r="T428" s="15"/>
    </row>
    <row r="429" spans="1:20" ht="16.2" customHeight="1" x14ac:dyDescent="0.25">
      <c r="A429" s="189"/>
      <c r="B429" s="189"/>
      <c r="C429" s="153" t="s">
        <v>1095</v>
      </c>
      <c r="D429" s="1090" t="s">
        <v>2125</v>
      </c>
      <c r="E429" s="1091"/>
      <c r="F429" s="1091">
        <v>155459</v>
      </c>
      <c r="G429" s="15"/>
      <c r="H429" s="15">
        <v>2637</v>
      </c>
      <c r="I429" s="131">
        <f t="shared" si="24"/>
        <v>988</v>
      </c>
      <c r="J429" s="170">
        <f t="shared" ref="J429:J491" si="25">I429/H429*100</f>
        <v>37.466818354190366</v>
      </c>
      <c r="K429" s="179"/>
      <c r="L429" s="15"/>
      <c r="M429" s="15"/>
      <c r="N429" s="15"/>
      <c r="O429" s="15"/>
      <c r="P429" s="15"/>
      <c r="Q429" s="15">
        <v>988</v>
      </c>
      <c r="R429" s="15"/>
      <c r="S429" s="15"/>
      <c r="T429" s="15"/>
    </row>
    <row r="430" spans="1:20" ht="16.2" customHeight="1" x14ac:dyDescent="0.25">
      <c r="A430" s="189"/>
      <c r="B430" s="189"/>
      <c r="C430" s="153" t="s">
        <v>1096</v>
      </c>
      <c r="D430" s="1090" t="s">
        <v>2126</v>
      </c>
      <c r="E430" s="1091"/>
      <c r="F430" s="1091">
        <v>155460</v>
      </c>
      <c r="G430" s="15"/>
      <c r="H430" s="15">
        <v>1508</v>
      </c>
      <c r="I430" s="131">
        <f t="shared" si="24"/>
        <v>0</v>
      </c>
      <c r="J430" s="170">
        <f t="shared" si="25"/>
        <v>0</v>
      </c>
      <c r="K430" s="179"/>
      <c r="L430" s="15"/>
      <c r="M430" s="15"/>
      <c r="N430" s="15"/>
      <c r="O430" s="15"/>
      <c r="P430" s="15"/>
      <c r="Q430" s="15"/>
      <c r="R430" s="15"/>
      <c r="S430" s="15"/>
      <c r="T430" s="15"/>
    </row>
    <row r="431" spans="1:20" ht="16.2" customHeight="1" x14ac:dyDescent="0.25">
      <c r="A431" s="189"/>
      <c r="B431" s="189"/>
      <c r="C431" s="153" t="s">
        <v>2127</v>
      </c>
      <c r="D431" s="1092" t="s">
        <v>2128</v>
      </c>
      <c r="E431" s="1091"/>
      <c r="F431" s="1091">
        <v>164419</v>
      </c>
      <c r="G431" s="15"/>
      <c r="H431" s="15">
        <v>600</v>
      </c>
      <c r="I431" s="131">
        <f t="shared" si="24"/>
        <v>0</v>
      </c>
      <c r="J431" s="170">
        <f t="shared" si="25"/>
        <v>0</v>
      </c>
      <c r="K431" s="179"/>
      <c r="L431" s="15"/>
      <c r="M431" s="15"/>
      <c r="N431" s="15"/>
      <c r="O431" s="15"/>
      <c r="P431" s="15"/>
      <c r="Q431" s="15"/>
      <c r="R431" s="15"/>
      <c r="S431" s="15"/>
      <c r="T431" s="15"/>
    </row>
    <row r="432" spans="1:20" ht="26.4" customHeight="1" x14ac:dyDescent="0.25">
      <c r="A432" s="189"/>
      <c r="B432" s="189"/>
      <c r="C432" s="153" t="s">
        <v>2129</v>
      </c>
      <c r="D432" s="1092" t="s">
        <v>2130</v>
      </c>
      <c r="E432" s="1091"/>
      <c r="F432" s="1091">
        <v>164411</v>
      </c>
      <c r="G432" s="15"/>
      <c r="H432" s="15">
        <v>2076</v>
      </c>
      <c r="I432" s="131">
        <f t="shared" si="24"/>
        <v>0</v>
      </c>
      <c r="J432" s="170">
        <f t="shared" si="25"/>
        <v>0</v>
      </c>
      <c r="K432" s="179"/>
      <c r="L432" s="15"/>
      <c r="M432" s="15"/>
      <c r="N432" s="15"/>
      <c r="O432" s="15"/>
      <c r="P432" s="15"/>
      <c r="Q432" s="15"/>
      <c r="R432" s="15"/>
      <c r="S432" s="15"/>
      <c r="T432" s="15"/>
    </row>
    <row r="433" spans="1:20" ht="16.2" customHeight="1" x14ac:dyDescent="0.25">
      <c r="A433" s="189"/>
      <c r="B433" s="189"/>
      <c r="C433" s="153" t="s">
        <v>2131</v>
      </c>
      <c r="D433" s="1092" t="s">
        <v>2132</v>
      </c>
      <c r="E433" s="1091"/>
      <c r="F433" s="1091">
        <v>152581</v>
      </c>
      <c r="G433" s="15"/>
      <c r="H433" s="15">
        <v>1711</v>
      </c>
      <c r="I433" s="131">
        <f t="shared" si="24"/>
        <v>1648</v>
      </c>
      <c r="J433" s="170">
        <f t="shared" si="25"/>
        <v>96.317942723553472</v>
      </c>
      <c r="K433" s="179"/>
      <c r="L433" s="15"/>
      <c r="M433" s="15"/>
      <c r="N433" s="15"/>
      <c r="O433" s="15"/>
      <c r="P433" s="15">
        <v>1648</v>
      </c>
      <c r="Q433" s="15"/>
      <c r="R433" s="15"/>
      <c r="S433" s="15"/>
      <c r="T433" s="15"/>
    </row>
    <row r="434" spans="1:20" ht="16.2" customHeight="1" x14ac:dyDescent="0.25">
      <c r="A434" s="189"/>
      <c r="B434" s="189"/>
      <c r="C434" s="153" t="s">
        <v>2133</v>
      </c>
      <c r="D434" s="1092" t="s">
        <v>2134</v>
      </c>
      <c r="E434" s="1091"/>
      <c r="F434" s="1312">
        <v>164422</v>
      </c>
      <c r="G434" s="15"/>
      <c r="H434" s="15">
        <v>1231</v>
      </c>
      <c r="I434" s="321">
        <v>1231</v>
      </c>
      <c r="J434" s="170">
        <f t="shared" si="25"/>
        <v>100</v>
      </c>
      <c r="K434" s="179"/>
      <c r="L434" s="15"/>
      <c r="M434" s="15"/>
      <c r="N434" s="15"/>
      <c r="O434" s="15"/>
      <c r="P434" s="15"/>
      <c r="Q434" s="15">
        <v>1231</v>
      </c>
      <c r="R434" s="15"/>
      <c r="S434" s="15"/>
      <c r="T434" s="15"/>
    </row>
    <row r="435" spans="1:20" s="532" customFormat="1" ht="16.2" customHeight="1" x14ac:dyDescent="0.25">
      <c r="A435" s="550"/>
      <c r="B435" s="550"/>
      <c r="C435" s="153" t="s">
        <v>2135</v>
      </c>
      <c r="D435" s="1092" t="s">
        <v>2136</v>
      </c>
      <c r="E435" s="1091"/>
      <c r="F435" s="1091">
        <v>164414</v>
      </c>
      <c r="G435" s="362"/>
      <c r="H435" s="362">
        <v>22357</v>
      </c>
      <c r="I435" s="131">
        <f t="shared" si="24"/>
        <v>2569</v>
      </c>
      <c r="J435" s="170">
        <f t="shared" si="25"/>
        <v>11.490808247976025</v>
      </c>
      <c r="K435" s="543"/>
      <c r="L435" s="362"/>
      <c r="M435" s="362"/>
      <c r="N435" s="362"/>
      <c r="O435" s="362"/>
      <c r="P435" s="362"/>
      <c r="Q435" s="362">
        <v>2569</v>
      </c>
      <c r="R435" s="362"/>
      <c r="S435" s="362"/>
      <c r="T435" s="362"/>
    </row>
    <row r="436" spans="1:20" s="532" customFormat="1" ht="16.2" customHeight="1" x14ac:dyDescent="0.25">
      <c r="A436" s="550"/>
      <c r="B436" s="550"/>
      <c r="C436" s="153" t="s">
        <v>2137</v>
      </c>
      <c r="D436" s="1092" t="s">
        <v>2138</v>
      </c>
      <c r="E436" s="1091"/>
      <c r="F436" s="1091">
        <v>155462</v>
      </c>
      <c r="G436" s="362"/>
      <c r="H436" s="362">
        <v>1617</v>
      </c>
      <c r="I436" s="131">
        <f t="shared" si="24"/>
        <v>1617</v>
      </c>
      <c r="J436" s="170">
        <f t="shared" si="25"/>
        <v>100</v>
      </c>
      <c r="K436" s="543"/>
      <c r="L436" s="362"/>
      <c r="M436" s="362"/>
      <c r="N436" s="362"/>
      <c r="O436" s="362"/>
      <c r="P436" s="362"/>
      <c r="Q436" s="362">
        <v>1617</v>
      </c>
      <c r="R436" s="362"/>
      <c r="S436" s="362"/>
      <c r="T436" s="362"/>
    </row>
    <row r="437" spans="1:20" s="532" customFormat="1" ht="16.2" customHeight="1" x14ac:dyDescent="0.25">
      <c r="A437" s="550"/>
      <c r="B437" s="550"/>
      <c r="C437" s="153" t="s">
        <v>2139</v>
      </c>
      <c r="D437" s="1092" t="s">
        <v>2140</v>
      </c>
      <c r="E437" s="1091"/>
      <c r="F437" s="1091">
        <v>152419</v>
      </c>
      <c r="G437" s="362"/>
      <c r="H437" s="362">
        <v>3108</v>
      </c>
      <c r="I437" s="131">
        <f t="shared" si="24"/>
        <v>0</v>
      </c>
      <c r="J437" s="170">
        <f t="shared" si="25"/>
        <v>0</v>
      </c>
      <c r="K437" s="543"/>
      <c r="L437" s="362"/>
      <c r="M437" s="362"/>
      <c r="N437" s="362"/>
      <c r="O437" s="362"/>
      <c r="P437" s="362"/>
      <c r="Q437" s="362"/>
      <c r="R437" s="362"/>
      <c r="S437" s="362"/>
      <c r="T437" s="362"/>
    </row>
    <row r="438" spans="1:20" s="532" customFormat="1" ht="16.2" customHeight="1" x14ac:dyDescent="0.25">
      <c r="A438" s="550"/>
      <c r="B438" s="550"/>
      <c r="C438" s="153" t="s">
        <v>2141</v>
      </c>
      <c r="D438" s="1092" t="s">
        <v>2142</v>
      </c>
      <c r="E438" s="1091"/>
      <c r="F438" s="1091">
        <v>154459</v>
      </c>
      <c r="G438" s="362"/>
      <c r="H438" s="362">
        <v>6049</v>
      </c>
      <c r="I438" s="131">
        <f t="shared" si="24"/>
        <v>0</v>
      </c>
      <c r="J438" s="170">
        <f t="shared" si="25"/>
        <v>0</v>
      </c>
      <c r="K438" s="543"/>
      <c r="L438" s="362"/>
      <c r="M438" s="362"/>
      <c r="N438" s="362"/>
      <c r="O438" s="362"/>
      <c r="P438" s="362"/>
      <c r="Q438" s="362"/>
      <c r="R438" s="362"/>
      <c r="S438" s="362"/>
      <c r="T438" s="362"/>
    </row>
    <row r="439" spans="1:20" s="532" customFormat="1" ht="27" customHeight="1" x14ac:dyDescent="0.25">
      <c r="A439" s="550"/>
      <c r="B439" s="550"/>
      <c r="C439" s="153" t="s">
        <v>2143</v>
      </c>
      <c r="D439" s="1092" t="s">
        <v>2144</v>
      </c>
      <c r="E439" s="1091"/>
      <c r="F439" s="1091">
        <v>154406</v>
      </c>
      <c r="G439" s="362"/>
      <c r="H439" s="362">
        <v>3927</v>
      </c>
      <c r="I439" s="131">
        <f t="shared" si="24"/>
        <v>3927</v>
      </c>
      <c r="J439" s="170">
        <f t="shared" si="25"/>
        <v>100</v>
      </c>
      <c r="K439" s="543"/>
      <c r="L439" s="362"/>
      <c r="M439" s="362"/>
      <c r="N439" s="362"/>
      <c r="O439" s="362"/>
      <c r="P439" s="362"/>
      <c r="Q439" s="362">
        <v>3927</v>
      </c>
      <c r="R439" s="362"/>
      <c r="S439" s="362"/>
      <c r="T439" s="362"/>
    </row>
    <row r="440" spans="1:20" s="532" customFormat="1" ht="16.2" customHeight="1" x14ac:dyDescent="0.25">
      <c r="A440" s="550"/>
      <c r="B440" s="550"/>
      <c r="C440" s="153" t="s">
        <v>2145</v>
      </c>
      <c r="D440" s="1092" t="s">
        <v>2146</v>
      </c>
      <c r="E440" s="1091"/>
      <c r="F440" s="1091">
        <v>155463</v>
      </c>
      <c r="G440" s="362"/>
      <c r="H440" s="362">
        <v>1125</v>
      </c>
      <c r="I440" s="131">
        <f t="shared" si="24"/>
        <v>1112</v>
      </c>
      <c r="J440" s="170">
        <f t="shared" si="25"/>
        <v>98.844444444444449</v>
      </c>
      <c r="K440" s="543"/>
      <c r="L440" s="362"/>
      <c r="M440" s="362"/>
      <c r="N440" s="362"/>
      <c r="O440" s="362"/>
      <c r="P440" s="362"/>
      <c r="Q440" s="362">
        <v>1112</v>
      </c>
      <c r="R440" s="362"/>
      <c r="S440" s="362"/>
      <c r="T440" s="362"/>
    </row>
    <row r="441" spans="1:20" ht="16.2" customHeight="1" x14ac:dyDescent="0.25">
      <c r="A441" s="189"/>
      <c r="B441" s="189"/>
      <c r="C441" s="153" t="s">
        <v>2147</v>
      </c>
      <c r="D441" s="1092" t="s">
        <v>2148</v>
      </c>
      <c r="E441" s="1091"/>
      <c r="F441" s="1091">
        <v>152437</v>
      </c>
      <c r="G441" s="15"/>
      <c r="H441" s="15">
        <v>2111</v>
      </c>
      <c r="I441" s="131">
        <f t="shared" si="24"/>
        <v>0</v>
      </c>
      <c r="J441" s="170">
        <f t="shared" si="25"/>
        <v>0</v>
      </c>
      <c r="K441" s="179"/>
      <c r="L441" s="15"/>
      <c r="M441" s="15"/>
      <c r="N441" s="15"/>
      <c r="O441" s="15"/>
      <c r="P441" s="15"/>
      <c r="Q441" s="15"/>
      <c r="R441" s="15"/>
      <c r="S441" s="15"/>
      <c r="T441" s="15"/>
    </row>
    <row r="442" spans="1:20" ht="16.2" customHeight="1" x14ac:dyDescent="0.25">
      <c r="A442" s="189"/>
      <c r="B442" s="189"/>
      <c r="C442" s="153" t="s">
        <v>2149</v>
      </c>
      <c r="D442" s="1093" t="s">
        <v>2150</v>
      </c>
      <c r="E442" s="1091"/>
      <c r="F442" s="1091">
        <v>154446</v>
      </c>
      <c r="G442" s="15"/>
      <c r="H442" s="15">
        <v>5199</v>
      </c>
      <c r="I442" s="131">
        <f t="shared" si="24"/>
        <v>5199</v>
      </c>
      <c r="J442" s="170">
        <f t="shared" si="25"/>
        <v>100</v>
      </c>
      <c r="K442" s="179"/>
      <c r="L442" s="15"/>
      <c r="M442" s="15"/>
      <c r="N442" s="15"/>
      <c r="O442" s="15"/>
      <c r="P442" s="15"/>
      <c r="Q442" s="15">
        <v>5199</v>
      </c>
      <c r="R442" s="15"/>
      <c r="S442" s="15"/>
      <c r="T442" s="15"/>
    </row>
    <row r="443" spans="1:20" ht="16.2" customHeight="1" x14ac:dyDescent="0.25">
      <c r="A443" s="189"/>
      <c r="B443" s="189"/>
      <c r="C443" s="1094" t="s">
        <v>2151</v>
      </c>
      <c r="D443" s="1093" t="s">
        <v>2152</v>
      </c>
      <c r="E443" s="1091"/>
      <c r="F443" s="1091">
        <v>155469</v>
      </c>
      <c r="G443" s="15"/>
      <c r="H443" s="15">
        <v>1688</v>
      </c>
      <c r="I443" s="131">
        <f t="shared" si="24"/>
        <v>0</v>
      </c>
      <c r="J443" s="170">
        <f t="shared" si="25"/>
        <v>0</v>
      </c>
      <c r="K443" s="179"/>
      <c r="L443" s="15"/>
      <c r="M443" s="15"/>
      <c r="N443" s="15"/>
      <c r="O443" s="15"/>
      <c r="P443" s="15"/>
      <c r="Q443" s="15"/>
      <c r="R443" s="15"/>
      <c r="S443" s="15"/>
      <c r="T443" s="15"/>
    </row>
    <row r="444" spans="1:20" ht="16.2" customHeight="1" x14ac:dyDescent="0.25">
      <c r="A444" s="189"/>
      <c r="B444" s="189"/>
      <c r="C444" s="1095"/>
      <c r="D444" s="1096" t="s">
        <v>2188</v>
      </c>
      <c r="E444" s="1097"/>
      <c r="F444" s="1098"/>
      <c r="G444" s="15"/>
      <c r="H444" s="15"/>
      <c r="I444" s="131"/>
      <c r="J444" s="170"/>
      <c r="K444" s="179"/>
      <c r="L444" s="15"/>
      <c r="M444" s="15"/>
      <c r="N444" s="15"/>
      <c r="O444" s="15"/>
      <c r="P444" s="15"/>
      <c r="Q444" s="15"/>
      <c r="R444" s="15"/>
      <c r="S444" s="15"/>
      <c r="T444" s="15"/>
    </row>
    <row r="445" spans="1:20" ht="16.2" customHeight="1" x14ac:dyDescent="0.25">
      <c r="A445" s="189"/>
      <c r="B445" s="189"/>
      <c r="C445" s="1099" t="s">
        <v>567</v>
      </c>
      <c r="D445" s="1100" t="s">
        <v>808</v>
      </c>
      <c r="E445" s="1091"/>
      <c r="F445" s="1091">
        <v>155420</v>
      </c>
      <c r="G445" s="15">
        <v>8000</v>
      </c>
      <c r="H445" s="15">
        <v>9636</v>
      </c>
      <c r="I445" s="131">
        <f t="shared" si="24"/>
        <v>1955</v>
      </c>
      <c r="J445" s="170">
        <f t="shared" si="25"/>
        <v>20.288501452885015</v>
      </c>
      <c r="K445" s="179"/>
      <c r="L445" s="15"/>
      <c r="M445" s="15"/>
      <c r="N445" s="15"/>
      <c r="O445" s="15"/>
      <c r="P445" s="15"/>
      <c r="Q445" s="15">
        <v>1955</v>
      </c>
      <c r="R445" s="15"/>
      <c r="S445" s="15"/>
      <c r="T445" s="15"/>
    </row>
    <row r="446" spans="1:20" ht="16.2" customHeight="1" x14ac:dyDescent="0.25">
      <c r="A446" s="189"/>
      <c r="B446" s="189"/>
      <c r="C446" s="1099" t="s">
        <v>569</v>
      </c>
      <c r="D446" s="1100" t="s">
        <v>960</v>
      </c>
      <c r="E446" s="1091"/>
      <c r="F446" s="1091">
        <v>154479</v>
      </c>
      <c r="G446" s="179">
        <v>1045</v>
      </c>
      <c r="H446" s="179">
        <v>1045</v>
      </c>
      <c r="I446" s="131">
        <f t="shared" si="24"/>
        <v>1045</v>
      </c>
      <c r="J446" s="170">
        <f t="shared" si="25"/>
        <v>100</v>
      </c>
      <c r="K446" s="179"/>
      <c r="L446" s="15"/>
      <c r="M446" s="15"/>
      <c r="N446" s="15"/>
      <c r="O446" s="15"/>
      <c r="P446" s="15"/>
      <c r="Q446" s="15">
        <v>1045</v>
      </c>
      <c r="R446" s="15"/>
      <c r="S446" s="15"/>
      <c r="T446" s="15"/>
    </row>
    <row r="447" spans="1:20" ht="16.2" customHeight="1" x14ac:dyDescent="0.25">
      <c r="A447" s="189"/>
      <c r="B447" s="189"/>
      <c r="C447" s="1099" t="s">
        <v>570</v>
      </c>
      <c r="D447" s="1101" t="s">
        <v>573</v>
      </c>
      <c r="E447" s="1091"/>
      <c r="F447" s="1091">
        <v>152414</v>
      </c>
      <c r="G447" s="179">
        <v>5197</v>
      </c>
      <c r="H447" s="179">
        <v>2197</v>
      </c>
      <c r="I447" s="131">
        <f t="shared" si="24"/>
        <v>2197</v>
      </c>
      <c r="J447" s="170">
        <f t="shared" si="25"/>
        <v>100</v>
      </c>
      <c r="K447" s="179"/>
      <c r="L447" s="15"/>
      <c r="M447" s="15"/>
      <c r="N447" s="15"/>
      <c r="O447" s="15"/>
      <c r="P447" s="15">
        <v>2197</v>
      </c>
      <c r="Q447" s="15"/>
      <c r="R447" s="15"/>
      <c r="S447" s="15"/>
      <c r="T447" s="15"/>
    </row>
    <row r="448" spans="1:20" ht="16.2" customHeight="1" x14ac:dyDescent="0.25">
      <c r="A448" s="189"/>
      <c r="B448" s="189"/>
      <c r="C448" s="1099" t="s">
        <v>571</v>
      </c>
      <c r="D448" s="1102" t="s">
        <v>575</v>
      </c>
      <c r="E448" s="1035"/>
      <c r="F448" s="1035">
        <v>152405</v>
      </c>
      <c r="G448" s="179">
        <v>10501</v>
      </c>
      <c r="H448" s="179">
        <v>13880</v>
      </c>
      <c r="I448" s="131">
        <f t="shared" si="24"/>
        <v>7579</v>
      </c>
      <c r="J448" s="170">
        <f t="shared" si="25"/>
        <v>54.603746397694522</v>
      </c>
      <c r="K448" s="179"/>
      <c r="L448" s="15"/>
      <c r="M448" s="15">
        <v>2080</v>
      </c>
      <c r="N448" s="15"/>
      <c r="O448" s="15"/>
      <c r="P448" s="15">
        <v>3513</v>
      </c>
      <c r="Q448" s="15">
        <v>1986</v>
      </c>
      <c r="R448" s="15"/>
      <c r="S448" s="15"/>
      <c r="T448" s="15"/>
    </row>
    <row r="449" spans="1:20" ht="16.2" customHeight="1" x14ac:dyDescent="0.25">
      <c r="A449" s="189"/>
      <c r="B449" s="189"/>
      <c r="C449" s="1079" t="s">
        <v>572</v>
      </c>
      <c r="D449" s="1041" t="s">
        <v>935</v>
      </c>
      <c r="E449" s="1035"/>
      <c r="F449" s="1035">
        <v>151419</v>
      </c>
      <c r="G449" s="179">
        <v>809</v>
      </c>
      <c r="H449" s="179">
        <v>809</v>
      </c>
      <c r="I449" s="131">
        <f t="shared" si="24"/>
        <v>809</v>
      </c>
      <c r="J449" s="170">
        <f t="shared" si="25"/>
        <v>100</v>
      </c>
      <c r="K449" s="179"/>
      <c r="L449" s="15"/>
      <c r="M449" s="15">
        <v>809</v>
      </c>
      <c r="N449" s="15"/>
      <c r="O449" s="15"/>
      <c r="P449" s="15"/>
      <c r="Q449" s="15"/>
      <c r="R449" s="15"/>
      <c r="S449" s="15"/>
      <c r="T449" s="15"/>
    </row>
    <row r="450" spans="1:20" ht="16.2" customHeight="1" x14ac:dyDescent="0.25">
      <c r="A450" s="189"/>
      <c r="B450" s="189"/>
      <c r="C450" s="1079" t="s">
        <v>574</v>
      </c>
      <c r="D450" s="1041" t="s">
        <v>942</v>
      </c>
      <c r="E450" s="1035"/>
      <c r="F450" s="1035">
        <v>154471</v>
      </c>
      <c r="G450" s="179">
        <v>2297</v>
      </c>
      <c r="H450" s="179">
        <v>2297</v>
      </c>
      <c r="I450" s="131">
        <f t="shared" si="24"/>
        <v>2297</v>
      </c>
      <c r="J450" s="170">
        <f t="shared" si="25"/>
        <v>100</v>
      </c>
      <c r="K450" s="179"/>
      <c r="L450" s="15"/>
      <c r="M450" s="15"/>
      <c r="N450" s="15"/>
      <c r="O450" s="15"/>
      <c r="P450" s="15"/>
      <c r="Q450" s="15">
        <v>2297</v>
      </c>
      <c r="R450" s="15"/>
      <c r="S450" s="15"/>
      <c r="T450" s="15"/>
    </row>
    <row r="451" spans="1:20" ht="16.2" customHeight="1" x14ac:dyDescent="0.25">
      <c r="A451" s="189"/>
      <c r="B451" s="189"/>
      <c r="C451" s="1079" t="s">
        <v>576</v>
      </c>
      <c r="D451" s="924" t="s">
        <v>817</v>
      </c>
      <c r="E451" s="1035"/>
      <c r="F451" s="1035">
        <v>154411</v>
      </c>
      <c r="G451" s="179">
        <v>2016</v>
      </c>
      <c r="H451" s="179">
        <v>2016</v>
      </c>
      <c r="I451" s="131">
        <f t="shared" si="24"/>
        <v>1267</v>
      </c>
      <c r="J451" s="170">
        <f t="shared" si="25"/>
        <v>62.847222222222221</v>
      </c>
      <c r="K451" s="179"/>
      <c r="L451" s="15"/>
      <c r="M451" s="15"/>
      <c r="N451" s="15"/>
      <c r="O451" s="15"/>
      <c r="P451" s="15">
        <v>1267</v>
      </c>
      <c r="Q451" s="15"/>
      <c r="R451" s="15"/>
      <c r="S451" s="15"/>
      <c r="T451" s="15"/>
    </row>
    <row r="452" spans="1:20" ht="16.2" customHeight="1" x14ac:dyDescent="0.25">
      <c r="A452" s="189"/>
      <c r="B452" s="189"/>
      <c r="C452" s="1079" t="s">
        <v>577</v>
      </c>
      <c r="D452" s="1041" t="s">
        <v>954</v>
      </c>
      <c r="E452" s="1035"/>
      <c r="F452" s="1035">
        <v>155418</v>
      </c>
      <c r="G452" s="179">
        <v>1000</v>
      </c>
      <c r="H452" s="179">
        <v>1000</v>
      </c>
      <c r="I452" s="131">
        <f t="shared" si="24"/>
        <v>997</v>
      </c>
      <c r="J452" s="170">
        <f t="shared" si="25"/>
        <v>99.7</v>
      </c>
      <c r="K452" s="179"/>
      <c r="L452" s="15"/>
      <c r="M452" s="15">
        <v>997</v>
      </c>
      <c r="N452" s="15"/>
      <c r="O452" s="15"/>
      <c r="P452" s="15"/>
      <c r="Q452" s="15"/>
      <c r="R452" s="15"/>
      <c r="S452" s="15"/>
      <c r="T452" s="15"/>
    </row>
    <row r="453" spans="1:20" ht="24.6" customHeight="1" x14ac:dyDescent="0.25">
      <c r="A453" s="189"/>
      <c r="B453" s="189"/>
      <c r="C453" s="1079" t="s">
        <v>2153</v>
      </c>
      <c r="D453" s="1071" t="s">
        <v>955</v>
      </c>
      <c r="E453" s="1035"/>
      <c r="F453" s="1035">
        <v>155424</v>
      </c>
      <c r="G453" s="179">
        <v>2682</v>
      </c>
      <c r="H453" s="179">
        <v>2682</v>
      </c>
      <c r="I453" s="131">
        <f t="shared" si="24"/>
        <v>2682</v>
      </c>
      <c r="J453" s="170">
        <f t="shared" si="25"/>
        <v>100</v>
      </c>
      <c r="K453" s="179"/>
      <c r="L453" s="15"/>
      <c r="M453" s="15"/>
      <c r="N453" s="15"/>
      <c r="O453" s="15"/>
      <c r="P453" s="15"/>
      <c r="Q453" s="15">
        <v>2682</v>
      </c>
      <c r="R453" s="15"/>
      <c r="S453" s="15"/>
      <c r="T453" s="15"/>
    </row>
    <row r="454" spans="1:20" ht="16.2" customHeight="1" x14ac:dyDescent="0.25">
      <c r="A454" s="189"/>
      <c r="B454" s="189"/>
      <c r="C454" s="1079" t="s">
        <v>2154</v>
      </c>
      <c r="D454" s="1071" t="s">
        <v>956</v>
      </c>
      <c r="E454" s="1035"/>
      <c r="F454" s="1035">
        <v>155426</v>
      </c>
      <c r="G454" s="179">
        <v>6000</v>
      </c>
      <c r="H454" s="179">
        <v>6000</v>
      </c>
      <c r="I454" s="131">
        <f t="shared" si="24"/>
        <v>0</v>
      </c>
      <c r="J454" s="170">
        <f t="shared" si="25"/>
        <v>0</v>
      </c>
      <c r="K454" s="179"/>
      <c r="L454" s="15"/>
      <c r="M454" s="15"/>
      <c r="N454" s="15"/>
      <c r="O454" s="15"/>
      <c r="P454" s="15"/>
      <c r="Q454" s="15"/>
      <c r="R454" s="15"/>
      <c r="S454" s="15"/>
      <c r="T454" s="15"/>
    </row>
    <row r="455" spans="1:20" ht="16.2" customHeight="1" x14ac:dyDescent="0.25">
      <c r="A455" s="189"/>
      <c r="B455" s="189"/>
      <c r="C455" s="1079" t="s">
        <v>2155</v>
      </c>
      <c r="D455" s="1071" t="s">
        <v>957</v>
      </c>
      <c r="E455" s="1035"/>
      <c r="F455" s="1035">
        <v>152426</v>
      </c>
      <c r="G455" s="179">
        <v>12549</v>
      </c>
      <c r="H455" s="179">
        <v>9553</v>
      </c>
      <c r="I455" s="131">
        <f t="shared" si="24"/>
        <v>1651</v>
      </c>
      <c r="J455" s="170">
        <f t="shared" si="25"/>
        <v>17.282529048466451</v>
      </c>
      <c r="K455" s="179"/>
      <c r="L455" s="15"/>
      <c r="M455" s="15"/>
      <c r="N455" s="15"/>
      <c r="O455" s="15"/>
      <c r="P455" s="15">
        <v>1651</v>
      </c>
      <c r="Q455" s="15"/>
      <c r="R455" s="15"/>
      <c r="S455" s="15"/>
      <c r="T455" s="15"/>
    </row>
    <row r="456" spans="1:20" ht="16.2" customHeight="1" x14ac:dyDescent="0.25">
      <c r="A456" s="189"/>
      <c r="B456" s="189"/>
      <c r="C456" s="1079" t="s">
        <v>2156</v>
      </c>
      <c r="D456" s="1071" t="s">
        <v>959</v>
      </c>
      <c r="E456" s="1035"/>
      <c r="F456" s="1035">
        <v>155427</v>
      </c>
      <c r="G456" s="179">
        <v>3462</v>
      </c>
      <c r="H456" s="179">
        <v>1527</v>
      </c>
      <c r="I456" s="131">
        <f t="shared" si="24"/>
        <v>462</v>
      </c>
      <c r="J456" s="170">
        <f t="shared" si="25"/>
        <v>30.255402750491161</v>
      </c>
      <c r="K456" s="179"/>
      <c r="L456" s="15"/>
      <c r="M456" s="15"/>
      <c r="N456" s="15"/>
      <c r="O456" s="15"/>
      <c r="P456" s="15"/>
      <c r="Q456" s="15">
        <v>462</v>
      </c>
      <c r="R456" s="15"/>
      <c r="S456" s="15"/>
      <c r="T456" s="15"/>
    </row>
    <row r="457" spans="1:20" ht="16.2" customHeight="1" x14ac:dyDescent="0.25">
      <c r="A457" s="189"/>
      <c r="B457" s="189"/>
      <c r="C457" s="1079" t="s">
        <v>2157</v>
      </c>
      <c r="D457" s="14" t="s">
        <v>1090</v>
      </c>
      <c r="E457" s="1035"/>
      <c r="F457" s="1035">
        <v>155431</v>
      </c>
      <c r="G457" s="179">
        <v>1021</v>
      </c>
      <c r="H457" s="179">
        <v>1021</v>
      </c>
      <c r="I457" s="131">
        <f t="shared" si="24"/>
        <v>1021</v>
      </c>
      <c r="J457" s="170">
        <f t="shared" si="25"/>
        <v>100</v>
      </c>
      <c r="K457" s="179"/>
      <c r="L457" s="15"/>
      <c r="M457" s="15"/>
      <c r="N457" s="15"/>
      <c r="O457" s="15"/>
      <c r="P457" s="15"/>
      <c r="Q457" s="15">
        <v>1021</v>
      </c>
      <c r="R457" s="15"/>
      <c r="S457" s="15"/>
      <c r="T457" s="15"/>
    </row>
    <row r="458" spans="1:20" ht="28.95" customHeight="1" x14ac:dyDescent="0.25">
      <c r="A458" s="189"/>
      <c r="B458" s="189"/>
      <c r="C458" s="1079" t="s">
        <v>2158</v>
      </c>
      <c r="D458" s="963" t="s">
        <v>1092</v>
      </c>
      <c r="E458" s="1035"/>
      <c r="F458" s="1035">
        <v>154401</v>
      </c>
      <c r="G458" s="179">
        <v>524</v>
      </c>
      <c r="H458" s="179">
        <v>524</v>
      </c>
      <c r="I458" s="131">
        <f t="shared" si="24"/>
        <v>524</v>
      </c>
      <c r="J458" s="170">
        <f t="shared" si="25"/>
        <v>100</v>
      </c>
      <c r="K458" s="179"/>
      <c r="L458" s="15"/>
      <c r="M458" s="15"/>
      <c r="N458" s="15"/>
      <c r="O458" s="15"/>
      <c r="P458" s="15"/>
      <c r="Q458" s="15">
        <v>524</v>
      </c>
      <c r="R458" s="15"/>
      <c r="S458" s="15"/>
      <c r="T458" s="15"/>
    </row>
    <row r="459" spans="1:20" ht="16.2" customHeight="1" x14ac:dyDescent="0.25">
      <c r="A459" s="189"/>
      <c r="B459" s="189"/>
      <c r="C459" s="1079" t="s">
        <v>2159</v>
      </c>
      <c r="D459" s="963" t="s">
        <v>1094</v>
      </c>
      <c r="E459" s="1035"/>
      <c r="F459" s="1035">
        <v>152136</v>
      </c>
      <c r="G459" s="179">
        <v>657</v>
      </c>
      <c r="H459" s="179">
        <v>657</v>
      </c>
      <c r="I459" s="131">
        <f t="shared" si="24"/>
        <v>657</v>
      </c>
      <c r="J459" s="170">
        <f t="shared" si="25"/>
        <v>100</v>
      </c>
      <c r="K459" s="179"/>
      <c r="L459" s="15"/>
      <c r="M459" s="15"/>
      <c r="N459" s="15"/>
      <c r="O459" s="15"/>
      <c r="P459" s="15">
        <v>657</v>
      </c>
      <c r="Q459" s="15"/>
      <c r="R459" s="15"/>
      <c r="S459" s="15"/>
      <c r="T459" s="15"/>
    </row>
    <row r="460" spans="1:20" ht="16.2" customHeight="1" x14ac:dyDescent="0.25">
      <c r="A460" s="189"/>
      <c r="B460" s="189"/>
      <c r="C460" s="1079" t="s">
        <v>2160</v>
      </c>
      <c r="D460" s="963" t="s">
        <v>1097</v>
      </c>
      <c r="E460" s="1035"/>
      <c r="F460" s="1035">
        <v>152427</v>
      </c>
      <c r="G460" s="179">
        <v>1235</v>
      </c>
      <c r="H460" s="179">
        <v>1235</v>
      </c>
      <c r="I460" s="131">
        <f t="shared" si="24"/>
        <v>1235</v>
      </c>
      <c r="J460" s="170">
        <f t="shared" si="25"/>
        <v>100</v>
      </c>
      <c r="K460" s="179"/>
      <c r="L460" s="15"/>
      <c r="M460" s="15"/>
      <c r="N460" s="15"/>
      <c r="O460" s="15"/>
      <c r="P460" s="15">
        <v>1235</v>
      </c>
      <c r="Q460" s="15"/>
      <c r="R460" s="15"/>
      <c r="S460" s="15"/>
      <c r="T460" s="15"/>
    </row>
    <row r="461" spans="1:20" ht="16.2" customHeight="1" x14ac:dyDescent="0.25">
      <c r="A461" s="189"/>
      <c r="B461" s="189"/>
      <c r="C461" s="1079" t="s">
        <v>2161</v>
      </c>
      <c r="D461" s="963" t="s">
        <v>1098</v>
      </c>
      <c r="E461" s="1035"/>
      <c r="F461" s="1035">
        <v>152428</v>
      </c>
      <c r="G461" s="179">
        <v>444</v>
      </c>
      <c r="H461" s="179">
        <v>284</v>
      </c>
      <c r="I461" s="131">
        <f t="shared" si="24"/>
        <v>284</v>
      </c>
      <c r="J461" s="170">
        <f t="shared" si="25"/>
        <v>100</v>
      </c>
      <c r="K461" s="179"/>
      <c r="L461" s="15"/>
      <c r="M461" s="15">
        <v>284</v>
      </c>
      <c r="N461" s="15"/>
      <c r="O461" s="15"/>
      <c r="P461" s="15"/>
      <c r="Q461" s="15"/>
      <c r="R461" s="15"/>
      <c r="S461" s="15"/>
      <c r="T461" s="15"/>
    </row>
    <row r="462" spans="1:20" ht="16.2" customHeight="1" x14ac:dyDescent="0.25">
      <c r="A462" s="189"/>
      <c r="B462" s="189"/>
      <c r="C462" s="1103" t="s">
        <v>427</v>
      </c>
      <c r="D462" s="341" t="s">
        <v>578</v>
      </c>
      <c r="E462" s="1046"/>
      <c r="F462" s="1054"/>
      <c r="G462" s="179"/>
      <c r="H462" s="179"/>
      <c r="I462" s="131"/>
      <c r="J462" s="170"/>
      <c r="K462" s="179"/>
      <c r="L462" s="15"/>
      <c r="M462" s="15"/>
      <c r="N462" s="15"/>
      <c r="O462" s="15"/>
      <c r="P462" s="15"/>
      <c r="Q462" s="15"/>
      <c r="R462" s="15"/>
      <c r="S462" s="15"/>
      <c r="T462" s="15"/>
    </row>
    <row r="463" spans="1:20" ht="16.2" customHeight="1" x14ac:dyDescent="0.25">
      <c r="A463" s="189"/>
      <c r="B463" s="189"/>
      <c r="C463" s="1012" t="s">
        <v>818</v>
      </c>
      <c r="D463" s="1041" t="s">
        <v>2162</v>
      </c>
      <c r="E463" s="1035"/>
      <c r="F463" s="1035">
        <v>152574</v>
      </c>
      <c r="G463" s="179">
        <v>10000</v>
      </c>
      <c r="H463" s="179">
        <v>19583</v>
      </c>
      <c r="I463" s="131">
        <f t="shared" si="24"/>
        <v>19583</v>
      </c>
      <c r="J463" s="170">
        <f t="shared" si="25"/>
        <v>100</v>
      </c>
      <c r="K463" s="179"/>
      <c r="L463" s="15"/>
      <c r="M463" s="15"/>
      <c r="N463" s="15"/>
      <c r="O463" s="15"/>
      <c r="P463" s="15">
        <v>19583</v>
      </c>
      <c r="Q463" s="15"/>
      <c r="R463" s="15"/>
      <c r="S463" s="15"/>
      <c r="T463" s="15"/>
    </row>
    <row r="464" spans="1:20" ht="16.2" customHeight="1" x14ac:dyDescent="0.25">
      <c r="A464" s="189"/>
      <c r="B464" s="189"/>
      <c r="C464" s="1012" t="s">
        <v>579</v>
      </c>
      <c r="D464" s="1071" t="s">
        <v>964</v>
      </c>
      <c r="E464" s="1035"/>
      <c r="F464" s="1035">
        <v>152571</v>
      </c>
      <c r="G464" s="179">
        <v>1000</v>
      </c>
      <c r="H464" s="179">
        <v>16000</v>
      </c>
      <c r="I464" s="131">
        <f t="shared" si="24"/>
        <v>0</v>
      </c>
      <c r="J464" s="170">
        <f t="shared" si="25"/>
        <v>0</v>
      </c>
      <c r="K464" s="179"/>
      <c r="L464" s="15"/>
      <c r="M464" s="15"/>
      <c r="N464" s="15"/>
      <c r="O464" s="15"/>
      <c r="P464" s="15"/>
      <c r="Q464" s="15"/>
      <c r="R464" s="15"/>
      <c r="S464" s="15"/>
      <c r="T464" s="15"/>
    </row>
    <row r="465" spans="1:20" s="532" customFormat="1" ht="16.2" customHeight="1" x14ac:dyDescent="0.25">
      <c r="A465" s="550"/>
      <c r="B465" s="550"/>
      <c r="C465" s="1012" t="s">
        <v>580</v>
      </c>
      <c r="D465" s="1104" t="s">
        <v>2163</v>
      </c>
      <c r="E465" s="1046"/>
      <c r="F465" s="1035">
        <v>152558</v>
      </c>
      <c r="G465" s="543">
        <v>500</v>
      </c>
      <c r="H465" s="543">
        <v>0</v>
      </c>
      <c r="I465" s="131">
        <f t="shared" si="24"/>
        <v>0</v>
      </c>
      <c r="J465" s="170"/>
      <c r="K465" s="543"/>
      <c r="L465" s="362"/>
      <c r="M465" s="362"/>
      <c r="N465" s="362"/>
      <c r="O465" s="362"/>
      <c r="P465" s="362"/>
      <c r="Q465" s="362"/>
      <c r="R465" s="362"/>
      <c r="S465" s="362"/>
      <c r="T465" s="362"/>
    </row>
    <row r="466" spans="1:20" ht="16.2" customHeight="1" x14ac:dyDescent="0.25">
      <c r="A466" s="189"/>
      <c r="B466" s="189"/>
      <c r="C466" s="1012" t="s">
        <v>581</v>
      </c>
      <c r="D466" s="1038" t="s">
        <v>2164</v>
      </c>
      <c r="E466" s="1035"/>
      <c r="F466" s="1035">
        <v>152575</v>
      </c>
      <c r="G466" s="179">
        <v>2000</v>
      </c>
      <c r="H466" s="179">
        <v>850</v>
      </c>
      <c r="I466" s="131">
        <f t="shared" si="24"/>
        <v>679</v>
      </c>
      <c r="J466" s="170">
        <f t="shared" si="25"/>
        <v>79.882352941176464</v>
      </c>
      <c r="K466" s="179"/>
      <c r="L466" s="15"/>
      <c r="M466" s="15">
        <v>679</v>
      </c>
      <c r="N466" s="15"/>
      <c r="O466" s="15"/>
      <c r="P466" s="15"/>
      <c r="Q466" s="15"/>
      <c r="R466" s="15"/>
      <c r="S466" s="15"/>
      <c r="T466" s="15"/>
    </row>
    <row r="467" spans="1:20" ht="16.2" customHeight="1" x14ac:dyDescent="0.25">
      <c r="A467" s="189"/>
      <c r="B467" s="189"/>
      <c r="C467" s="1012" t="s">
        <v>582</v>
      </c>
      <c r="D467" s="1014" t="s">
        <v>2165</v>
      </c>
      <c r="E467" s="1105"/>
      <c r="F467" s="1035">
        <v>152577</v>
      </c>
      <c r="G467" s="179">
        <v>500</v>
      </c>
      <c r="H467" s="179">
        <v>0</v>
      </c>
      <c r="I467" s="131">
        <f t="shared" si="24"/>
        <v>0</v>
      </c>
      <c r="J467" s="170"/>
      <c r="K467" s="179"/>
      <c r="L467" s="15"/>
      <c r="M467" s="15"/>
      <c r="N467" s="15"/>
      <c r="O467" s="15"/>
      <c r="P467" s="15"/>
      <c r="Q467" s="15"/>
      <c r="R467" s="15"/>
      <c r="S467" s="15"/>
      <c r="T467" s="15"/>
    </row>
    <row r="468" spans="1:20" ht="16.2" customHeight="1" x14ac:dyDescent="0.25">
      <c r="A468" s="189"/>
      <c r="B468" s="189"/>
      <c r="C468" s="1012" t="s">
        <v>583</v>
      </c>
      <c r="D468" s="1038" t="s">
        <v>2166</v>
      </c>
      <c r="E468" s="1046"/>
      <c r="F468" s="1035">
        <v>152578</v>
      </c>
      <c r="G468" s="179">
        <v>500</v>
      </c>
      <c r="H468" s="179">
        <v>0</v>
      </c>
      <c r="I468" s="131">
        <f t="shared" si="24"/>
        <v>0</v>
      </c>
      <c r="J468" s="170"/>
      <c r="K468" s="179"/>
      <c r="L468" s="15"/>
      <c r="M468" s="15"/>
      <c r="N468" s="15"/>
      <c r="O468" s="15"/>
      <c r="P468" s="15"/>
      <c r="Q468" s="15"/>
      <c r="R468" s="15"/>
      <c r="S468" s="15"/>
      <c r="T468" s="15"/>
    </row>
    <row r="469" spans="1:20" ht="16.2" customHeight="1" x14ac:dyDescent="0.25">
      <c r="A469" s="189"/>
      <c r="B469" s="189"/>
      <c r="C469" s="1012" t="s">
        <v>584</v>
      </c>
      <c r="D469" s="1041" t="s">
        <v>961</v>
      </c>
      <c r="E469" s="1046"/>
      <c r="F469" s="1035">
        <v>152566</v>
      </c>
      <c r="G469" s="179">
        <v>2500</v>
      </c>
      <c r="H469" s="179">
        <v>0</v>
      </c>
      <c r="I469" s="131">
        <f t="shared" si="24"/>
        <v>0</v>
      </c>
      <c r="J469" s="170"/>
      <c r="K469" s="179"/>
      <c r="L469" s="15"/>
      <c r="M469" s="15"/>
      <c r="N469" s="15"/>
      <c r="O469" s="15"/>
      <c r="P469" s="15"/>
      <c r="Q469" s="15"/>
      <c r="R469" s="15"/>
      <c r="S469" s="15"/>
      <c r="T469" s="15"/>
    </row>
    <row r="470" spans="1:20" ht="16.2" customHeight="1" x14ac:dyDescent="0.25">
      <c r="A470" s="189"/>
      <c r="B470" s="189"/>
      <c r="C470" s="1012" t="s">
        <v>585</v>
      </c>
      <c r="D470" s="1038" t="s">
        <v>2167</v>
      </c>
      <c r="E470" s="1069"/>
      <c r="F470" s="1035">
        <v>152579</v>
      </c>
      <c r="G470" s="179">
        <v>500</v>
      </c>
      <c r="H470" s="179">
        <v>0</v>
      </c>
      <c r="I470" s="131">
        <f t="shared" si="24"/>
        <v>0</v>
      </c>
      <c r="J470" s="170"/>
      <c r="K470" s="179"/>
      <c r="L470" s="15"/>
      <c r="M470" s="15"/>
      <c r="N470" s="15"/>
      <c r="O470" s="15"/>
      <c r="P470" s="15"/>
      <c r="Q470" s="15"/>
      <c r="R470" s="15"/>
      <c r="S470" s="15"/>
      <c r="T470" s="15"/>
    </row>
    <row r="471" spans="1:20" ht="16.2" customHeight="1" x14ac:dyDescent="0.25">
      <c r="A471" s="189"/>
      <c r="B471" s="189"/>
      <c r="C471" s="1012" t="s">
        <v>586</v>
      </c>
      <c r="D471" s="1038" t="s">
        <v>2168</v>
      </c>
      <c r="E471" s="1069"/>
      <c r="F471" s="1035">
        <v>152580</v>
      </c>
      <c r="G471" s="179">
        <v>1000</v>
      </c>
      <c r="H471" s="179">
        <v>0</v>
      </c>
      <c r="I471" s="131">
        <f t="shared" si="24"/>
        <v>0</v>
      </c>
      <c r="J471" s="170"/>
      <c r="K471" s="179"/>
      <c r="L471" s="15"/>
      <c r="M471" s="15"/>
      <c r="N471" s="15"/>
      <c r="O471" s="15"/>
      <c r="P471" s="15"/>
      <c r="Q471" s="15"/>
      <c r="R471" s="15"/>
      <c r="S471" s="15"/>
      <c r="T471" s="15"/>
    </row>
    <row r="472" spans="1:20" ht="16.2" customHeight="1" x14ac:dyDescent="0.25">
      <c r="A472" s="189"/>
      <c r="B472" s="189"/>
      <c r="C472" s="1012" t="s">
        <v>587</v>
      </c>
      <c r="D472" s="1014" t="s">
        <v>962</v>
      </c>
      <c r="E472" s="1035"/>
      <c r="F472" s="1035">
        <v>152570</v>
      </c>
      <c r="G472" s="179">
        <v>750</v>
      </c>
      <c r="H472" s="179">
        <v>80</v>
      </c>
      <c r="I472" s="131">
        <f t="shared" si="24"/>
        <v>0</v>
      </c>
      <c r="J472" s="170">
        <f t="shared" si="25"/>
        <v>0</v>
      </c>
      <c r="K472" s="179"/>
      <c r="L472" s="15"/>
      <c r="M472" s="15"/>
      <c r="N472" s="15"/>
      <c r="O472" s="15"/>
      <c r="P472" s="15"/>
      <c r="Q472" s="15"/>
      <c r="R472" s="15"/>
      <c r="S472" s="15"/>
      <c r="T472" s="15"/>
    </row>
    <row r="473" spans="1:20" ht="16.2" customHeight="1" x14ac:dyDescent="0.25">
      <c r="A473" s="189"/>
      <c r="B473" s="189"/>
      <c r="C473" s="1012" t="s">
        <v>588</v>
      </c>
      <c r="D473" s="1041" t="s">
        <v>963</v>
      </c>
      <c r="E473" s="1035"/>
      <c r="F473" s="1035">
        <v>154544</v>
      </c>
      <c r="G473" s="179">
        <v>1000</v>
      </c>
      <c r="H473" s="179">
        <v>0</v>
      </c>
      <c r="I473" s="131">
        <f t="shared" si="24"/>
        <v>0</v>
      </c>
      <c r="J473" s="170"/>
      <c r="K473" s="179"/>
      <c r="L473" s="15"/>
      <c r="M473" s="15"/>
      <c r="N473" s="15"/>
      <c r="O473" s="15"/>
      <c r="P473" s="15"/>
      <c r="Q473" s="15"/>
      <c r="R473" s="15"/>
      <c r="S473" s="15"/>
      <c r="T473" s="15"/>
    </row>
    <row r="474" spans="1:20" ht="16.2" customHeight="1" x14ac:dyDescent="0.25">
      <c r="A474" s="189"/>
      <c r="B474" s="189"/>
      <c r="C474" s="1012" t="s">
        <v>965</v>
      </c>
      <c r="D474" s="1038" t="s">
        <v>2169</v>
      </c>
      <c r="E474" s="1081"/>
      <c r="F474" s="14">
        <v>154545</v>
      </c>
      <c r="G474" s="179">
        <v>500</v>
      </c>
      <c r="H474" s="179">
        <v>0</v>
      </c>
      <c r="I474" s="131">
        <f t="shared" si="24"/>
        <v>0</v>
      </c>
      <c r="J474" s="170"/>
      <c r="K474" s="179"/>
      <c r="L474" s="15"/>
      <c r="M474" s="15"/>
      <c r="N474" s="15"/>
      <c r="O474" s="15"/>
      <c r="P474" s="15"/>
      <c r="Q474" s="15"/>
      <c r="R474" s="15"/>
      <c r="S474" s="15"/>
      <c r="T474" s="15"/>
    </row>
    <row r="475" spans="1:20" ht="16.2" customHeight="1" x14ac:dyDescent="0.25">
      <c r="A475" s="189"/>
      <c r="B475" s="189"/>
      <c r="C475" s="1012" t="s">
        <v>2170</v>
      </c>
      <c r="D475" s="1038" t="s">
        <v>2171</v>
      </c>
      <c r="E475" s="1035"/>
      <c r="F475" s="1035">
        <v>152904</v>
      </c>
      <c r="G475" s="179"/>
      <c r="H475" s="179">
        <v>3581</v>
      </c>
      <c r="I475" s="131">
        <f t="shared" si="24"/>
        <v>3580</v>
      </c>
      <c r="J475" s="170">
        <f t="shared" si="25"/>
        <v>99.97207483943032</v>
      </c>
      <c r="K475" s="179"/>
      <c r="L475" s="15"/>
      <c r="M475" s="15"/>
      <c r="N475" s="15"/>
      <c r="O475" s="15"/>
      <c r="P475" s="15">
        <v>3580</v>
      </c>
      <c r="Q475" s="15"/>
      <c r="R475" s="15"/>
      <c r="S475" s="15"/>
      <c r="T475" s="15"/>
    </row>
    <row r="476" spans="1:20" ht="16.2" customHeight="1" x14ac:dyDescent="0.25">
      <c r="A476" s="189"/>
      <c r="B476" s="189"/>
      <c r="C476" s="1012" t="s">
        <v>2172</v>
      </c>
      <c r="D476" s="1038" t="s">
        <v>2173</v>
      </c>
      <c r="E476" s="1035"/>
      <c r="F476" s="1035">
        <v>152502</v>
      </c>
      <c r="G476" s="179"/>
      <c r="H476" s="179">
        <v>964</v>
      </c>
      <c r="I476" s="131">
        <f t="shared" si="24"/>
        <v>964</v>
      </c>
      <c r="J476" s="170">
        <f t="shared" si="25"/>
        <v>100</v>
      </c>
      <c r="K476" s="179"/>
      <c r="L476" s="15"/>
      <c r="M476" s="15"/>
      <c r="N476" s="15"/>
      <c r="O476" s="15"/>
      <c r="P476" s="15">
        <v>964</v>
      </c>
      <c r="Q476" s="15"/>
      <c r="R476" s="15"/>
      <c r="S476" s="15"/>
      <c r="T476" s="15"/>
    </row>
    <row r="477" spans="1:20" ht="16.2" customHeight="1" x14ac:dyDescent="0.25">
      <c r="A477" s="189"/>
      <c r="B477" s="189"/>
      <c r="C477" s="1012" t="s">
        <v>1099</v>
      </c>
      <c r="D477" s="1038" t="s">
        <v>2174</v>
      </c>
      <c r="E477" s="1035"/>
      <c r="F477" s="1035">
        <v>152582</v>
      </c>
      <c r="G477" s="179"/>
      <c r="H477" s="179">
        <v>7212</v>
      </c>
      <c r="I477" s="131">
        <f t="shared" si="24"/>
        <v>0</v>
      </c>
      <c r="J477" s="170">
        <f t="shared" si="25"/>
        <v>0</v>
      </c>
      <c r="K477" s="179"/>
      <c r="L477" s="15"/>
      <c r="M477" s="15"/>
      <c r="N477" s="15"/>
      <c r="O477" s="15"/>
      <c r="P477" s="15"/>
      <c r="Q477" s="15"/>
      <c r="R477" s="15"/>
      <c r="S477" s="15"/>
      <c r="T477" s="15"/>
    </row>
    <row r="478" spans="1:20" ht="16.2" customHeight="1" x14ac:dyDescent="0.25">
      <c r="A478" s="189"/>
      <c r="B478" s="189"/>
      <c r="C478" s="1031"/>
      <c r="D478" s="964" t="s">
        <v>2188</v>
      </c>
      <c r="E478" s="1046"/>
      <c r="F478" s="1046"/>
      <c r="G478" s="179"/>
      <c r="H478" s="179"/>
      <c r="I478" s="131"/>
      <c r="J478" s="170"/>
      <c r="K478" s="179"/>
      <c r="L478" s="15"/>
      <c r="M478" s="15"/>
      <c r="N478" s="15"/>
      <c r="O478" s="15"/>
      <c r="P478" s="15"/>
      <c r="Q478" s="15"/>
      <c r="R478" s="15"/>
      <c r="S478" s="15"/>
      <c r="T478" s="15"/>
    </row>
    <row r="479" spans="1:20" ht="16.2" customHeight="1" x14ac:dyDescent="0.25">
      <c r="A479" s="189"/>
      <c r="B479" s="189"/>
      <c r="C479" s="252" t="s">
        <v>589</v>
      </c>
      <c r="D479" s="924" t="s">
        <v>2175</v>
      </c>
      <c r="E479" s="1106"/>
      <c r="F479" s="1035">
        <v>152562</v>
      </c>
      <c r="G479" s="179">
        <v>17723</v>
      </c>
      <c r="H479" s="179">
        <v>41386</v>
      </c>
      <c r="I479" s="131">
        <f t="shared" si="24"/>
        <v>24178</v>
      </c>
      <c r="J479" s="170">
        <f t="shared" si="25"/>
        <v>58.420721983279364</v>
      </c>
      <c r="K479" s="179"/>
      <c r="L479" s="15"/>
      <c r="M479" s="15"/>
      <c r="N479" s="15"/>
      <c r="O479" s="15"/>
      <c r="P479" s="15">
        <v>11792</v>
      </c>
      <c r="Q479" s="15">
        <v>12386</v>
      </c>
      <c r="R479" s="15"/>
      <c r="S479" s="15"/>
      <c r="T479" s="15"/>
    </row>
    <row r="480" spans="1:20" ht="16.2" customHeight="1" x14ac:dyDescent="0.25">
      <c r="A480" s="189"/>
      <c r="B480" s="189"/>
      <c r="C480" s="252" t="s">
        <v>590</v>
      </c>
      <c r="D480" s="1071" t="s">
        <v>1100</v>
      </c>
      <c r="E480" s="1035"/>
      <c r="F480" s="1035">
        <v>154905</v>
      </c>
      <c r="G480" s="179">
        <v>2500</v>
      </c>
      <c r="H480" s="179">
        <v>1131</v>
      </c>
      <c r="I480" s="131">
        <f t="shared" si="24"/>
        <v>1131</v>
      </c>
      <c r="J480" s="170">
        <f t="shared" si="25"/>
        <v>100</v>
      </c>
      <c r="K480" s="179"/>
      <c r="L480" s="15"/>
      <c r="M480" s="15"/>
      <c r="N480" s="15"/>
      <c r="O480" s="15"/>
      <c r="P480" s="15">
        <v>1131</v>
      </c>
      <c r="Q480" s="15"/>
      <c r="R480" s="15"/>
      <c r="S480" s="15"/>
      <c r="T480" s="15"/>
    </row>
    <row r="481" spans="1:20" ht="16.2" customHeight="1" x14ac:dyDescent="0.25">
      <c r="A481" s="189"/>
      <c r="B481" s="189"/>
      <c r="C481" s="1107" t="s">
        <v>591</v>
      </c>
      <c r="D481" s="1076" t="s">
        <v>592</v>
      </c>
      <c r="E481" s="1046"/>
      <c r="F481" s="1054"/>
      <c r="G481" s="179"/>
      <c r="H481" s="179"/>
      <c r="I481" s="131"/>
      <c r="J481" s="170"/>
      <c r="K481" s="179"/>
      <c r="L481" s="15"/>
      <c r="M481" s="15"/>
      <c r="N481" s="15"/>
      <c r="O481" s="15"/>
      <c r="P481" s="15"/>
      <c r="Q481" s="15"/>
      <c r="R481" s="15"/>
      <c r="S481" s="15"/>
      <c r="T481" s="15"/>
    </row>
    <row r="482" spans="1:20" ht="16.2" customHeight="1" x14ac:dyDescent="0.25">
      <c r="A482" s="189"/>
      <c r="B482" s="189"/>
      <c r="C482" s="1095" t="s">
        <v>593</v>
      </c>
      <c r="D482" s="342" t="s">
        <v>594</v>
      </c>
      <c r="E482" s="1046"/>
      <c r="F482" s="1054"/>
      <c r="G482" s="15"/>
      <c r="H482" s="15"/>
      <c r="I482" s="131"/>
      <c r="J482" s="170"/>
      <c r="K482" s="179"/>
      <c r="L482" s="15"/>
      <c r="M482" s="15"/>
      <c r="N482" s="15"/>
      <c r="O482" s="15"/>
      <c r="P482" s="15"/>
      <c r="Q482" s="15"/>
      <c r="R482" s="15"/>
      <c r="S482" s="15"/>
      <c r="T482" s="15"/>
    </row>
    <row r="483" spans="1:20" ht="16.2" customHeight="1" x14ac:dyDescent="0.25">
      <c r="A483" s="189"/>
      <c r="B483" s="189"/>
      <c r="C483" s="1079" t="s">
        <v>1103</v>
      </c>
      <c r="D483" s="1108" t="s">
        <v>595</v>
      </c>
      <c r="E483" s="1109"/>
      <c r="F483" s="965">
        <v>152801</v>
      </c>
      <c r="G483" s="15">
        <v>10688</v>
      </c>
      <c r="H483" s="15">
        <v>23176</v>
      </c>
      <c r="I483" s="131">
        <f t="shared" si="24"/>
        <v>20145</v>
      </c>
      <c r="J483" s="170">
        <f t="shared" si="25"/>
        <v>86.921815671384195</v>
      </c>
      <c r="K483" s="179"/>
      <c r="L483" s="15"/>
      <c r="M483" s="15">
        <v>1129</v>
      </c>
      <c r="N483" s="15"/>
      <c r="O483" s="15"/>
      <c r="P483" s="15">
        <v>17200</v>
      </c>
      <c r="Q483" s="15">
        <v>1816</v>
      </c>
      <c r="R483" s="15"/>
      <c r="S483" s="15"/>
      <c r="T483" s="15"/>
    </row>
    <row r="484" spans="1:20" s="934" customFormat="1" ht="16.2" customHeight="1" x14ac:dyDescent="0.25">
      <c r="A484" s="1031"/>
      <c r="B484" s="1031"/>
      <c r="C484" s="1111" t="s">
        <v>596</v>
      </c>
      <c r="D484" s="1112" t="s">
        <v>428</v>
      </c>
      <c r="E484" s="1097"/>
      <c r="F484" s="965"/>
      <c r="G484" s="1015"/>
      <c r="H484" s="1015"/>
      <c r="I484" s="131"/>
      <c r="J484" s="170"/>
      <c r="K484" s="1110"/>
      <c r="L484" s="1015"/>
      <c r="M484" s="1015"/>
      <c r="N484" s="1015"/>
      <c r="O484" s="1015"/>
      <c r="P484" s="1015"/>
      <c r="Q484" s="1015"/>
      <c r="R484" s="1015"/>
      <c r="S484" s="1015"/>
      <c r="T484" s="1015"/>
    </row>
    <row r="485" spans="1:20" s="934" customFormat="1" ht="16.2" customHeight="1" x14ac:dyDescent="0.25">
      <c r="A485" s="1031"/>
      <c r="B485" s="1031"/>
      <c r="C485" s="1113" t="s">
        <v>597</v>
      </c>
      <c r="D485" s="1036" t="s">
        <v>568</v>
      </c>
      <c r="E485" s="1091"/>
      <c r="F485" s="1091">
        <v>152947</v>
      </c>
      <c r="G485" s="1015">
        <v>2500</v>
      </c>
      <c r="H485" s="1015">
        <v>2500</v>
      </c>
      <c r="I485" s="131">
        <f t="shared" si="24"/>
        <v>0</v>
      </c>
      <c r="J485" s="170">
        <f t="shared" si="25"/>
        <v>0</v>
      </c>
      <c r="K485" s="1110"/>
      <c r="L485" s="1015"/>
      <c r="M485" s="1015"/>
      <c r="N485" s="1015"/>
      <c r="O485" s="1015"/>
      <c r="P485" s="1015"/>
      <c r="Q485" s="1015"/>
      <c r="R485" s="1015"/>
      <c r="S485" s="1015"/>
      <c r="T485" s="1015"/>
    </row>
    <row r="486" spans="1:20" s="934" customFormat="1" ht="16.2" customHeight="1" x14ac:dyDescent="0.25">
      <c r="A486" s="1031"/>
      <c r="B486" s="1031"/>
      <c r="C486" s="1113" t="s">
        <v>598</v>
      </c>
      <c r="D486" s="1041" t="s">
        <v>2176</v>
      </c>
      <c r="E486" s="1091"/>
      <c r="F486" s="1091">
        <v>154906</v>
      </c>
      <c r="G486" s="1015">
        <v>500</v>
      </c>
      <c r="H486" s="1015">
        <v>500</v>
      </c>
      <c r="I486" s="131">
        <f t="shared" si="24"/>
        <v>0</v>
      </c>
      <c r="J486" s="170">
        <f t="shared" si="25"/>
        <v>0</v>
      </c>
      <c r="K486" s="1110"/>
      <c r="L486" s="1015"/>
      <c r="M486" s="1015"/>
      <c r="N486" s="1015"/>
      <c r="O486" s="1015"/>
      <c r="P486" s="1015"/>
      <c r="Q486" s="1015"/>
      <c r="R486" s="1015"/>
      <c r="S486" s="1015"/>
      <c r="T486" s="1015"/>
    </row>
    <row r="487" spans="1:20" s="934" customFormat="1" ht="16.2" customHeight="1" x14ac:dyDescent="0.25">
      <c r="A487" s="1031"/>
      <c r="B487" s="1031"/>
      <c r="C487" s="252" t="s">
        <v>2177</v>
      </c>
      <c r="D487" s="1114" t="s">
        <v>2178</v>
      </c>
      <c r="E487" s="1115"/>
      <c r="F487" s="1115">
        <v>154920</v>
      </c>
      <c r="G487" s="1015"/>
      <c r="H487" s="1015">
        <v>1002</v>
      </c>
      <c r="I487" s="131">
        <f t="shared" si="24"/>
        <v>1002</v>
      </c>
      <c r="J487" s="170">
        <f t="shared" si="25"/>
        <v>100</v>
      </c>
      <c r="K487" s="1110"/>
      <c r="L487" s="1015"/>
      <c r="M487" s="1015"/>
      <c r="N487" s="1015"/>
      <c r="O487" s="1015"/>
      <c r="P487" s="1015"/>
      <c r="Q487" s="1015">
        <v>1002</v>
      </c>
      <c r="R487" s="1015"/>
      <c r="S487" s="1015"/>
      <c r="T487" s="1015"/>
    </row>
    <row r="488" spans="1:20" s="934" customFormat="1" ht="16.2" customHeight="1" x14ac:dyDescent="0.25">
      <c r="A488" s="1031"/>
      <c r="B488" s="1031"/>
      <c r="C488" s="252" t="s">
        <v>2179</v>
      </c>
      <c r="D488" s="1114" t="s">
        <v>2180</v>
      </c>
      <c r="E488" s="1115"/>
      <c r="F488" s="1115">
        <v>152950</v>
      </c>
      <c r="G488" s="1015"/>
      <c r="H488" s="1015">
        <v>5402</v>
      </c>
      <c r="I488" s="131">
        <f t="shared" si="24"/>
        <v>0</v>
      </c>
      <c r="J488" s="170">
        <f t="shared" si="25"/>
        <v>0</v>
      </c>
      <c r="K488" s="1110"/>
      <c r="L488" s="1015"/>
      <c r="M488" s="1015"/>
      <c r="N488" s="1015"/>
      <c r="O488" s="1015"/>
      <c r="P488" s="1015"/>
      <c r="Q488" s="1015"/>
      <c r="R488" s="1015"/>
      <c r="S488" s="1015"/>
      <c r="T488" s="1015"/>
    </row>
    <row r="489" spans="1:20" s="934" customFormat="1" ht="16.2" customHeight="1" x14ac:dyDescent="0.25">
      <c r="A489" s="1031"/>
      <c r="B489" s="1031"/>
      <c r="C489" s="252" t="s">
        <v>2181</v>
      </c>
      <c r="D489" s="1114" t="s">
        <v>2182</v>
      </c>
      <c r="E489" s="1115"/>
      <c r="F489" s="1115">
        <v>152951</v>
      </c>
      <c r="G489" s="1015"/>
      <c r="H489" s="1015">
        <v>0</v>
      </c>
      <c r="I489" s="131">
        <f t="shared" si="24"/>
        <v>0</v>
      </c>
      <c r="J489" s="170"/>
      <c r="K489" s="1110"/>
      <c r="L489" s="1015"/>
      <c r="M489" s="1015"/>
      <c r="N489" s="1015"/>
      <c r="O489" s="1015"/>
      <c r="P489" s="1015"/>
      <c r="Q489" s="1015"/>
      <c r="R489" s="1015"/>
      <c r="S489" s="1015"/>
      <c r="T489" s="1015"/>
    </row>
    <row r="490" spans="1:20" s="934" customFormat="1" ht="16.2" customHeight="1" x14ac:dyDescent="0.25">
      <c r="A490" s="1031"/>
      <c r="B490" s="1031"/>
      <c r="C490" s="252" t="s">
        <v>2183</v>
      </c>
      <c r="D490" s="1114" t="s">
        <v>2184</v>
      </c>
      <c r="E490" s="1115"/>
      <c r="F490" s="1115">
        <v>154907</v>
      </c>
      <c r="G490" s="1015"/>
      <c r="H490" s="1015">
        <v>5000</v>
      </c>
      <c r="I490" s="131">
        <f t="shared" si="24"/>
        <v>5000</v>
      </c>
      <c r="J490" s="170">
        <f t="shared" si="25"/>
        <v>100</v>
      </c>
      <c r="K490" s="1110"/>
      <c r="L490" s="1015"/>
      <c r="M490" s="1015"/>
      <c r="N490" s="1015"/>
      <c r="O490" s="1015"/>
      <c r="P490" s="1015"/>
      <c r="Q490" s="1015"/>
      <c r="R490" s="1015">
        <v>5000</v>
      </c>
      <c r="S490" s="1015"/>
      <c r="T490" s="1015"/>
    </row>
    <row r="491" spans="1:20" s="934" customFormat="1" ht="16.2" customHeight="1" x14ac:dyDescent="0.25">
      <c r="A491" s="1031"/>
      <c r="B491" s="1031"/>
      <c r="C491" s="1116" t="s">
        <v>2185</v>
      </c>
      <c r="D491" s="1117" t="s">
        <v>2186</v>
      </c>
      <c r="E491" s="1115"/>
      <c r="F491" s="1115">
        <v>152812</v>
      </c>
      <c r="G491" s="1015"/>
      <c r="H491" s="1015">
        <v>619</v>
      </c>
      <c r="I491" s="131">
        <f t="shared" si="24"/>
        <v>619</v>
      </c>
      <c r="J491" s="170">
        <f t="shared" si="25"/>
        <v>100</v>
      </c>
      <c r="K491" s="1110"/>
      <c r="L491" s="1015"/>
      <c r="M491" s="1015"/>
      <c r="N491" s="1015"/>
      <c r="O491" s="1015"/>
      <c r="P491" s="1015">
        <v>619</v>
      </c>
      <c r="Q491" s="1015"/>
      <c r="R491" s="1015"/>
      <c r="S491" s="1015"/>
      <c r="T491" s="1015"/>
    </row>
    <row r="492" spans="1:20" s="934" customFormat="1" ht="16.2" customHeight="1" x14ac:dyDescent="0.25">
      <c r="A492" s="1031"/>
      <c r="B492" s="1031"/>
      <c r="C492" s="1118"/>
      <c r="D492" s="1119" t="s">
        <v>2188</v>
      </c>
      <c r="E492" s="1115"/>
      <c r="F492" s="1115"/>
      <c r="G492" s="1015"/>
      <c r="H492" s="1015"/>
      <c r="I492" s="131"/>
      <c r="J492" s="170"/>
      <c r="K492" s="1110"/>
      <c r="L492" s="1015"/>
      <c r="M492" s="1015"/>
      <c r="N492" s="1015"/>
      <c r="O492" s="1015"/>
      <c r="P492" s="1015"/>
      <c r="Q492" s="1015"/>
      <c r="R492" s="1015"/>
      <c r="S492" s="1015"/>
      <c r="T492" s="1015"/>
    </row>
    <row r="493" spans="1:20" s="934" customFormat="1" ht="23.4" customHeight="1" x14ac:dyDescent="0.25">
      <c r="A493" s="1031"/>
      <c r="B493" s="1031"/>
      <c r="C493" s="1120" t="s">
        <v>600</v>
      </c>
      <c r="D493" s="1121" t="s">
        <v>2187</v>
      </c>
      <c r="E493" s="1091"/>
      <c r="F493" s="1091">
        <v>152937</v>
      </c>
      <c r="G493" s="1015">
        <v>32430</v>
      </c>
      <c r="H493" s="1015">
        <v>14310</v>
      </c>
      <c r="I493" s="131">
        <f t="shared" si="24"/>
        <v>694</v>
      </c>
      <c r="J493" s="170">
        <f t="shared" ref="J493:J494" si="26">I493/H493*100</f>
        <v>4.8497554157931511</v>
      </c>
      <c r="K493" s="1110"/>
      <c r="L493" s="1015"/>
      <c r="M493" s="1015">
        <v>694</v>
      </c>
      <c r="N493" s="1015"/>
      <c r="O493" s="1015"/>
      <c r="P493" s="1015"/>
      <c r="Q493" s="1015"/>
      <c r="R493" s="1015"/>
      <c r="S493" s="1015"/>
      <c r="T493" s="1015"/>
    </row>
    <row r="494" spans="1:20" s="934" customFormat="1" ht="16.2" customHeight="1" x14ac:dyDescent="0.25">
      <c r="A494" s="1031"/>
      <c r="B494" s="1031"/>
      <c r="C494" s="1012" t="s">
        <v>820</v>
      </c>
      <c r="D494" s="924" t="s">
        <v>819</v>
      </c>
      <c r="E494" s="1091"/>
      <c r="F494" s="1091">
        <v>152942</v>
      </c>
      <c r="G494" s="1015">
        <v>6506</v>
      </c>
      <c r="H494" s="1015">
        <v>5232</v>
      </c>
      <c r="I494" s="131">
        <f t="shared" si="24"/>
        <v>0</v>
      </c>
      <c r="J494" s="170">
        <f t="shared" si="26"/>
        <v>0</v>
      </c>
      <c r="K494" s="1110"/>
      <c r="L494" s="1015"/>
      <c r="M494" s="1015"/>
      <c r="N494" s="1015"/>
      <c r="O494" s="1015"/>
      <c r="P494" s="1015"/>
      <c r="Q494" s="1015"/>
      <c r="R494" s="1015"/>
      <c r="S494" s="1015"/>
      <c r="T494" s="1015"/>
    </row>
    <row r="495" spans="1:20" ht="16.2" customHeight="1" x14ac:dyDescent="0.25">
      <c r="A495" s="113"/>
      <c r="B495" s="113"/>
      <c r="C495" s="182"/>
      <c r="D495" s="183" t="s">
        <v>601</v>
      </c>
      <c r="E495" s="184"/>
      <c r="F495" s="185"/>
      <c r="G495" s="223">
        <f>SUM(G351:G494)</f>
        <v>2708366</v>
      </c>
      <c r="H495" s="223">
        <f>SUM(H351:H494)</f>
        <v>2978758</v>
      </c>
      <c r="I495" s="223">
        <f>SUM(I351:I494)</f>
        <v>2490948</v>
      </c>
      <c r="J495" s="224">
        <f t="shared" ref="J495:J507" si="27">I495/H495*100</f>
        <v>83.623711627463521</v>
      </c>
      <c r="K495" s="223">
        <f t="shared" ref="K495:T495" si="28">SUM(K351:K494)</f>
        <v>9630</v>
      </c>
      <c r="L495" s="114">
        <f t="shared" si="28"/>
        <v>1478</v>
      </c>
      <c r="M495" s="114">
        <f t="shared" si="28"/>
        <v>1517695</v>
      </c>
      <c r="N495" s="114">
        <f t="shared" si="28"/>
        <v>0</v>
      </c>
      <c r="O495" s="114">
        <f t="shared" si="28"/>
        <v>660555</v>
      </c>
      <c r="P495" s="114">
        <f t="shared" si="28"/>
        <v>113143</v>
      </c>
      <c r="Q495" s="114">
        <f t="shared" si="28"/>
        <v>182247</v>
      </c>
      <c r="R495" s="114">
        <f t="shared" si="28"/>
        <v>6200</v>
      </c>
      <c r="S495" s="114">
        <f t="shared" si="28"/>
        <v>0</v>
      </c>
      <c r="T495" s="114">
        <f t="shared" si="28"/>
        <v>0</v>
      </c>
    </row>
    <row r="496" spans="1:20" ht="16.2" customHeight="1" x14ac:dyDescent="0.25">
      <c r="A496" s="125">
        <v>1</v>
      </c>
      <c r="B496" s="125">
        <v>16</v>
      </c>
      <c r="C496" s="175"/>
      <c r="D496" s="228" t="s">
        <v>602</v>
      </c>
      <c r="E496" s="190"/>
      <c r="F496" s="181"/>
      <c r="G496" s="179"/>
      <c r="H496" s="179"/>
      <c r="I496" s="131"/>
      <c r="J496" s="170"/>
      <c r="K496" s="179"/>
      <c r="L496" s="131"/>
      <c r="M496" s="131"/>
      <c r="N496" s="131"/>
      <c r="O496" s="131"/>
      <c r="P496" s="131"/>
      <c r="Q496" s="15"/>
      <c r="R496" s="15"/>
      <c r="S496" s="15"/>
      <c r="T496" s="15"/>
    </row>
    <row r="497" spans="1:20" ht="18" customHeight="1" x14ac:dyDescent="0.25">
      <c r="A497" s="125"/>
      <c r="B497" s="125"/>
      <c r="C497" s="175"/>
      <c r="D497" s="309" t="s">
        <v>181</v>
      </c>
      <c r="E497" s="190"/>
      <c r="F497" s="13"/>
      <c r="G497" s="179"/>
      <c r="H497" s="179"/>
      <c r="I497" s="131"/>
      <c r="J497" s="170"/>
      <c r="K497" s="179"/>
      <c r="L497" s="131"/>
      <c r="M497" s="131"/>
      <c r="N497" s="131"/>
      <c r="O497" s="131"/>
      <c r="P497" s="131"/>
      <c r="Q497" s="15"/>
      <c r="R497" s="15"/>
      <c r="S497" s="15"/>
      <c r="T497" s="15"/>
    </row>
    <row r="498" spans="1:20" ht="18" customHeight="1" x14ac:dyDescent="0.25">
      <c r="A498" s="125"/>
      <c r="B498" s="125"/>
      <c r="C498" s="175"/>
      <c r="D498" s="249" t="s">
        <v>821</v>
      </c>
      <c r="E498" s="13">
        <v>2</v>
      </c>
      <c r="F498" s="13">
        <v>161910</v>
      </c>
      <c r="G498" s="179">
        <v>3610</v>
      </c>
      <c r="H498" s="179">
        <v>3475</v>
      </c>
      <c r="I498" s="131">
        <f t="shared" si="24"/>
        <v>3474</v>
      </c>
      <c r="J498" s="170">
        <f t="shared" si="27"/>
        <v>99.97122302158273</v>
      </c>
      <c r="K498" s="179"/>
      <c r="L498" s="131"/>
      <c r="M498" s="131">
        <v>3436</v>
      </c>
      <c r="N498" s="131"/>
      <c r="O498" s="131"/>
      <c r="P498" s="131">
        <v>38</v>
      </c>
      <c r="Q498" s="15"/>
      <c r="R498" s="15"/>
      <c r="S498" s="15"/>
      <c r="T498" s="15"/>
    </row>
    <row r="499" spans="1:20" ht="18" customHeight="1" x14ac:dyDescent="0.25">
      <c r="A499" s="125"/>
      <c r="B499" s="125"/>
      <c r="C499" s="175"/>
      <c r="D499" s="249" t="s">
        <v>604</v>
      </c>
      <c r="E499" s="13">
        <v>1</v>
      </c>
      <c r="F499" s="13">
        <v>161908</v>
      </c>
      <c r="G499" s="179">
        <v>8013</v>
      </c>
      <c r="H499" s="179">
        <v>9721</v>
      </c>
      <c r="I499" s="131">
        <f t="shared" si="24"/>
        <v>7855</v>
      </c>
      <c r="J499" s="170">
        <f t="shared" si="27"/>
        <v>80.804443987244113</v>
      </c>
      <c r="K499" s="179"/>
      <c r="L499" s="131"/>
      <c r="M499" s="131">
        <v>6838</v>
      </c>
      <c r="N499" s="131"/>
      <c r="O499" s="131"/>
      <c r="P499" s="131">
        <v>591</v>
      </c>
      <c r="Q499" s="15"/>
      <c r="R499" s="15">
        <v>426</v>
      </c>
      <c r="S499" s="15"/>
      <c r="T499" s="15"/>
    </row>
    <row r="500" spans="1:20" ht="25.5" customHeight="1" x14ac:dyDescent="0.25">
      <c r="A500" s="125"/>
      <c r="B500" s="125"/>
      <c r="C500" s="175"/>
      <c r="D500" s="111" t="s">
        <v>822</v>
      </c>
      <c r="E500" s="13">
        <v>2</v>
      </c>
      <c r="F500" s="13">
        <v>161911</v>
      </c>
      <c r="G500" s="179">
        <v>10150</v>
      </c>
      <c r="H500" s="179">
        <v>9332</v>
      </c>
      <c r="I500" s="131">
        <f t="shared" si="24"/>
        <v>7670</v>
      </c>
      <c r="J500" s="170">
        <f t="shared" si="27"/>
        <v>82.190312901843114</v>
      </c>
      <c r="K500" s="179"/>
      <c r="L500" s="131"/>
      <c r="M500" s="131">
        <v>7670</v>
      </c>
      <c r="N500" s="131"/>
      <c r="O500" s="131"/>
      <c r="P500" s="131"/>
      <c r="Q500" s="15"/>
      <c r="R500" s="15"/>
      <c r="S500" s="15"/>
      <c r="T500" s="15"/>
    </row>
    <row r="501" spans="1:20" ht="26.25" customHeight="1" x14ac:dyDescent="0.25">
      <c r="A501" s="125"/>
      <c r="B501" s="125"/>
      <c r="C501" s="175"/>
      <c r="D501" s="116" t="s">
        <v>605</v>
      </c>
      <c r="E501" s="13">
        <v>2</v>
      </c>
      <c r="F501" s="13">
        <v>161904</v>
      </c>
      <c r="G501" s="179">
        <v>6010</v>
      </c>
      <c r="H501" s="179">
        <v>5633</v>
      </c>
      <c r="I501" s="131">
        <f t="shared" ref="I501:I564" si="29">SUM(K501:T501)</f>
        <v>3548</v>
      </c>
      <c r="J501" s="170">
        <f t="shared" si="27"/>
        <v>62.98597550150896</v>
      </c>
      <c r="K501" s="179"/>
      <c r="L501" s="131"/>
      <c r="M501" s="131">
        <v>3548</v>
      </c>
      <c r="N501" s="131"/>
      <c r="O501" s="131"/>
      <c r="P501" s="131"/>
      <c r="Q501" s="15"/>
      <c r="R501" s="15"/>
      <c r="S501" s="15"/>
      <c r="T501" s="15"/>
    </row>
    <row r="502" spans="1:20" ht="24" customHeight="1" x14ac:dyDescent="0.25">
      <c r="A502" s="125"/>
      <c r="B502" s="125"/>
      <c r="C502" s="175"/>
      <c r="D502" s="111" t="s">
        <v>603</v>
      </c>
      <c r="E502" s="112">
        <v>2</v>
      </c>
      <c r="F502" s="13">
        <v>161903</v>
      </c>
      <c r="G502" s="179"/>
      <c r="H502" s="179">
        <v>20</v>
      </c>
      <c r="I502" s="131">
        <f t="shared" si="29"/>
        <v>20</v>
      </c>
      <c r="J502" s="170">
        <f t="shared" si="27"/>
        <v>100</v>
      </c>
      <c r="K502" s="179"/>
      <c r="L502" s="131"/>
      <c r="M502" s="131">
        <v>20</v>
      </c>
      <c r="N502" s="131"/>
      <c r="O502" s="131"/>
      <c r="P502" s="131"/>
      <c r="Q502" s="15"/>
      <c r="R502" s="15"/>
      <c r="S502" s="15"/>
      <c r="T502" s="15"/>
    </row>
    <row r="503" spans="1:20" ht="17.25" customHeight="1" x14ac:dyDescent="0.25">
      <c r="A503" s="125"/>
      <c r="B503" s="125"/>
      <c r="C503" s="175"/>
      <c r="D503" s="110" t="s">
        <v>197</v>
      </c>
      <c r="E503" s="326"/>
      <c r="F503" s="13"/>
      <c r="G503" s="15"/>
      <c r="H503" s="15"/>
      <c r="I503" s="131"/>
      <c r="J503" s="170"/>
      <c r="K503" s="179"/>
      <c r="L503" s="15"/>
      <c r="M503" s="15"/>
      <c r="N503" s="15"/>
      <c r="O503" s="15"/>
      <c r="P503" s="15"/>
      <c r="Q503" s="15"/>
      <c r="R503" s="15"/>
      <c r="S503" s="15"/>
      <c r="T503" s="15"/>
    </row>
    <row r="504" spans="1:20" ht="17.25" customHeight="1" x14ac:dyDescent="0.25">
      <c r="A504" s="125"/>
      <c r="B504" s="125"/>
      <c r="C504" s="175"/>
      <c r="D504" s="327" t="s">
        <v>489</v>
      </c>
      <c r="E504" s="13">
        <v>2</v>
      </c>
      <c r="F504" s="13">
        <v>151606</v>
      </c>
      <c r="G504" s="15">
        <v>900</v>
      </c>
      <c r="H504" s="15">
        <v>900</v>
      </c>
      <c r="I504" s="131">
        <f t="shared" si="29"/>
        <v>600</v>
      </c>
      <c r="J504" s="170">
        <f t="shared" si="27"/>
        <v>66.666666666666657</v>
      </c>
      <c r="K504" s="179"/>
      <c r="L504" s="15"/>
      <c r="M504" s="15"/>
      <c r="N504" s="15"/>
      <c r="O504" s="15">
        <v>500</v>
      </c>
      <c r="P504" s="15"/>
      <c r="Q504" s="15"/>
      <c r="R504" s="15">
        <v>100</v>
      </c>
      <c r="S504" s="15"/>
      <c r="T504" s="15"/>
    </row>
    <row r="505" spans="1:20" ht="17.25" customHeight="1" x14ac:dyDescent="0.25">
      <c r="A505" s="125"/>
      <c r="B505" s="125"/>
      <c r="C505" s="175"/>
      <c r="D505" s="110" t="s">
        <v>201</v>
      </c>
      <c r="E505" s="326"/>
      <c r="F505" s="13"/>
      <c r="G505" s="15"/>
      <c r="H505" s="15"/>
      <c r="I505" s="131"/>
      <c r="J505" s="170"/>
      <c r="K505" s="179"/>
      <c r="L505" s="179"/>
      <c r="M505" s="179"/>
      <c r="N505" s="179"/>
      <c r="O505" s="179"/>
      <c r="P505" s="179"/>
      <c r="Q505" s="179"/>
      <c r="R505" s="179"/>
      <c r="S505" s="179"/>
      <c r="T505" s="179"/>
    </row>
    <row r="506" spans="1:20" ht="26.25" customHeight="1" x14ac:dyDescent="0.25">
      <c r="A506" s="125"/>
      <c r="B506" s="125"/>
      <c r="C506" s="175"/>
      <c r="D506" s="116" t="s">
        <v>966</v>
      </c>
      <c r="E506" s="13">
        <v>2</v>
      </c>
      <c r="F506" s="13">
        <v>151203</v>
      </c>
      <c r="G506" s="15">
        <v>10215</v>
      </c>
      <c r="H506" s="15">
        <v>10371</v>
      </c>
      <c r="I506" s="131">
        <f t="shared" si="29"/>
        <v>8038</v>
      </c>
      <c r="J506" s="170">
        <f t="shared" si="27"/>
        <v>77.504580079066628</v>
      </c>
      <c r="K506" s="179"/>
      <c r="L506" s="179"/>
      <c r="M506" s="179">
        <v>7505</v>
      </c>
      <c r="N506" s="179"/>
      <c r="O506" s="179"/>
      <c r="P506" s="179">
        <v>533</v>
      </c>
      <c r="Q506" s="179"/>
      <c r="R506" s="179"/>
      <c r="S506" s="179"/>
      <c r="T506" s="179"/>
    </row>
    <row r="507" spans="1:20" ht="15.9" customHeight="1" x14ac:dyDescent="0.25">
      <c r="A507" s="243"/>
      <c r="B507" s="243"/>
      <c r="C507" s="253"/>
      <c r="D507" s="245" t="s">
        <v>606</v>
      </c>
      <c r="E507" s="242"/>
      <c r="F507" s="113"/>
      <c r="G507" s="142">
        <f>SUM(G498:G506)</f>
        <v>38898</v>
      </c>
      <c r="H507" s="142">
        <f>SUM(H498:H506)</f>
        <v>39452</v>
      </c>
      <c r="I507" s="142">
        <f>SUM(I498:I506)</f>
        <v>31205</v>
      </c>
      <c r="J507" s="224">
        <f t="shared" si="27"/>
        <v>79.096116800162221</v>
      </c>
      <c r="K507" s="281">
        <f t="shared" ref="K507:T507" si="30">SUM(K498:K506)</f>
        <v>0</v>
      </c>
      <c r="L507" s="281">
        <f t="shared" si="30"/>
        <v>0</v>
      </c>
      <c r="M507" s="281">
        <f t="shared" si="30"/>
        <v>29017</v>
      </c>
      <c r="N507" s="281">
        <f t="shared" si="30"/>
        <v>0</v>
      </c>
      <c r="O507" s="281">
        <f t="shared" si="30"/>
        <v>500</v>
      </c>
      <c r="P507" s="281">
        <f t="shared" si="30"/>
        <v>1162</v>
      </c>
      <c r="Q507" s="281">
        <f t="shared" si="30"/>
        <v>0</v>
      </c>
      <c r="R507" s="281">
        <f t="shared" si="30"/>
        <v>526</v>
      </c>
      <c r="S507" s="281">
        <f t="shared" si="30"/>
        <v>0</v>
      </c>
      <c r="T507" s="281">
        <f t="shared" si="30"/>
        <v>0</v>
      </c>
    </row>
    <row r="508" spans="1:20" ht="15.9" customHeight="1" x14ac:dyDescent="0.25">
      <c r="A508" s="125"/>
      <c r="B508" s="125"/>
      <c r="C508" s="175"/>
      <c r="D508" s="208" t="s">
        <v>607</v>
      </c>
      <c r="E508" s="238"/>
      <c r="F508" s="125"/>
      <c r="G508" s="15"/>
      <c r="H508" s="15"/>
      <c r="I508" s="131"/>
      <c r="J508" s="170"/>
      <c r="K508" s="164"/>
      <c r="L508" s="131"/>
      <c r="M508" s="131"/>
      <c r="N508" s="15"/>
      <c r="O508" s="15"/>
      <c r="P508" s="15"/>
      <c r="Q508" s="15"/>
      <c r="R508" s="15"/>
      <c r="S508" s="15"/>
      <c r="T508" s="15"/>
    </row>
    <row r="509" spans="1:20" ht="15.9" customHeight="1" x14ac:dyDescent="0.25">
      <c r="A509" s="125"/>
      <c r="B509" s="125"/>
      <c r="C509" s="254" t="s">
        <v>407</v>
      </c>
      <c r="D509" s="255" t="s">
        <v>505</v>
      </c>
      <c r="E509" s="238"/>
      <c r="F509" s="125"/>
      <c r="G509" s="15"/>
      <c r="H509" s="15"/>
      <c r="I509" s="131"/>
      <c r="J509" s="170"/>
      <c r="K509" s="164"/>
      <c r="L509" s="131"/>
      <c r="M509" s="131"/>
      <c r="N509" s="15"/>
      <c r="O509" s="15"/>
      <c r="P509" s="15"/>
      <c r="Q509" s="15"/>
      <c r="R509" s="15"/>
      <c r="S509" s="15"/>
      <c r="T509" s="15"/>
    </row>
    <row r="510" spans="1:20" ht="15.9" customHeight="1" x14ac:dyDescent="0.25">
      <c r="A510" s="125"/>
      <c r="B510" s="125"/>
      <c r="C510" s="1122" t="s">
        <v>309</v>
      </c>
      <c r="D510" s="1123" t="s">
        <v>823</v>
      </c>
      <c r="E510" s="1091"/>
      <c r="F510" s="1091">
        <v>164106</v>
      </c>
      <c r="G510" s="15">
        <v>598323</v>
      </c>
      <c r="H510" s="15">
        <v>598323</v>
      </c>
      <c r="I510" s="131">
        <f t="shared" si="29"/>
        <v>379471</v>
      </c>
      <c r="J510" s="170">
        <f t="shared" ref="J510:J573" si="31">I510/H510*100</f>
        <v>63.4224323651272</v>
      </c>
      <c r="K510" s="164"/>
      <c r="L510" s="131"/>
      <c r="M510" s="131">
        <v>64178</v>
      </c>
      <c r="N510" s="131"/>
      <c r="O510" s="131"/>
      <c r="P510" s="131"/>
      <c r="Q510" s="131">
        <v>315293</v>
      </c>
      <c r="R510" s="131"/>
      <c r="S510" s="131"/>
      <c r="T510" s="131"/>
    </row>
    <row r="511" spans="1:20" ht="15.9" customHeight="1" x14ac:dyDescent="0.25">
      <c r="A511" s="125"/>
      <c r="B511" s="125"/>
      <c r="C511" s="1122" t="s">
        <v>806</v>
      </c>
      <c r="D511" s="1123" t="s">
        <v>967</v>
      </c>
      <c r="E511" s="1091"/>
      <c r="F511" s="1091">
        <v>161909</v>
      </c>
      <c r="G511" s="15">
        <v>30029</v>
      </c>
      <c r="H511" s="15">
        <v>22232</v>
      </c>
      <c r="I511" s="131">
        <f t="shared" si="29"/>
        <v>15146</v>
      </c>
      <c r="J511" s="170">
        <f t="shared" si="31"/>
        <v>68.127024109391868</v>
      </c>
      <c r="K511" s="164"/>
      <c r="L511" s="131"/>
      <c r="M511" s="131"/>
      <c r="N511" s="131"/>
      <c r="O511" s="131"/>
      <c r="P511" s="131">
        <v>587</v>
      </c>
      <c r="Q511" s="131">
        <v>14559</v>
      </c>
      <c r="R511" s="131"/>
      <c r="S511" s="131"/>
      <c r="T511" s="131"/>
    </row>
    <row r="512" spans="1:20" ht="15.9" customHeight="1" x14ac:dyDescent="0.25">
      <c r="A512" s="125"/>
      <c r="B512" s="125"/>
      <c r="C512" s="1012"/>
      <c r="D512" s="964" t="s">
        <v>2188</v>
      </c>
      <c r="E512" s="1091"/>
      <c r="F512" s="1091"/>
      <c r="G512" s="15"/>
      <c r="H512" s="15"/>
      <c r="I512" s="131"/>
      <c r="J512" s="170"/>
      <c r="K512" s="164"/>
      <c r="L512" s="131"/>
      <c r="M512" s="131"/>
      <c r="N512" s="131"/>
      <c r="O512" s="131"/>
      <c r="P512" s="131"/>
      <c r="Q512" s="131"/>
      <c r="R512" s="131"/>
      <c r="S512" s="131"/>
      <c r="T512" s="131"/>
    </row>
    <row r="513" spans="1:20" ht="15.9" customHeight="1" x14ac:dyDescent="0.25">
      <c r="A513" s="125"/>
      <c r="B513" s="125"/>
      <c r="C513" s="1012" t="s">
        <v>312</v>
      </c>
      <c r="D513" s="1050" t="s">
        <v>608</v>
      </c>
      <c r="E513" s="1091"/>
      <c r="F513" s="1091">
        <v>162107</v>
      </c>
      <c r="G513" s="15">
        <v>3179</v>
      </c>
      <c r="H513" s="15">
        <v>3179</v>
      </c>
      <c r="I513" s="131">
        <f t="shared" si="29"/>
        <v>0</v>
      </c>
      <c r="J513" s="170">
        <f t="shared" si="31"/>
        <v>0</v>
      </c>
      <c r="K513" s="164"/>
      <c r="L513" s="131"/>
      <c r="M513" s="131"/>
      <c r="N513" s="131"/>
      <c r="O513" s="131"/>
      <c r="P513" s="131"/>
      <c r="Q513" s="131"/>
      <c r="R513" s="131"/>
      <c r="S513" s="131"/>
      <c r="T513" s="131"/>
    </row>
    <row r="514" spans="1:20" ht="16.95" customHeight="1" x14ac:dyDescent="0.25">
      <c r="A514" s="125"/>
      <c r="B514" s="125"/>
      <c r="C514" s="1012" t="s">
        <v>439</v>
      </c>
      <c r="D514" s="1019" t="s">
        <v>609</v>
      </c>
      <c r="E514" s="1091"/>
      <c r="F514" s="1091">
        <v>162166</v>
      </c>
      <c r="G514" s="15">
        <v>75</v>
      </c>
      <c r="H514" s="15">
        <v>75</v>
      </c>
      <c r="I514" s="131">
        <f t="shared" si="29"/>
        <v>0</v>
      </c>
      <c r="J514" s="170">
        <f t="shared" si="31"/>
        <v>0</v>
      </c>
      <c r="K514" s="164"/>
      <c r="L514" s="131"/>
      <c r="M514" s="131"/>
      <c r="N514" s="15"/>
      <c r="O514" s="15"/>
      <c r="P514" s="15"/>
      <c r="Q514" s="15"/>
      <c r="R514" s="15"/>
      <c r="S514" s="15"/>
      <c r="T514" s="15"/>
    </row>
    <row r="515" spans="1:20" ht="13.95" customHeight="1" x14ac:dyDescent="0.25">
      <c r="A515" s="125"/>
      <c r="B515" s="125"/>
      <c r="C515" s="1124" t="s">
        <v>423</v>
      </c>
      <c r="D515" s="1076" t="s">
        <v>610</v>
      </c>
      <c r="E515" s="1091"/>
      <c r="F515" s="1091"/>
      <c r="G515" s="15"/>
      <c r="H515" s="15"/>
      <c r="I515" s="131"/>
      <c r="J515" s="170"/>
      <c r="K515" s="164"/>
      <c r="L515" s="131"/>
      <c r="M515" s="131"/>
      <c r="N515" s="131"/>
      <c r="O515" s="131"/>
      <c r="P515" s="131"/>
      <c r="Q515" s="131"/>
      <c r="R515" s="131"/>
      <c r="S515" s="131"/>
      <c r="T515" s="131"/>
    </row>
    <row r="516" spans="1:20" ht="16.2" customHeight="1" x14ac:dyDescent="0.25">
      <c r="A516" s="125"/>
      <c r="B516" s="125"/>
      <c r="C516" s="1122" t="s">
        <v>611</v>
      </c>
      <c r="D516" s="1125" t="s">
        <v>824</v>
      </c>
      <c r="E516" s="1091"/>
      <c r="F516" s="1091">
        <v>164204</v>
      </c>
      <c r="G516" s="15">
        <v>227588</v>
      </c>
      <c r="H516" s="15">
        <v>230607</v>
      </c>
      <c r="I516" s="131">
        <f t="shared" si="29"/>
        <v>194492</v>
      </c>
      <c r="J516" s="170">
        <f t="shared" si="31"/>
        <v>84.339157094103825</v>
      </c>
      <c r="K516" s="164"/>
      <c r="L516" s="131"/>
      <c r="M516" s="131">
        <v>40289</v>
      </c>
      <c r="N516" s="131"/>
      <c r="O516" s="131"/>
      <c r="P516" s="131">
        <v>2680</v>
      </c>
      <c r="Q516" s="131">
        <v>151523</v>
      </c>
      <c r="R516" s="131"/>
      <c r="S516" s="131"/>
      <c r="T516" s="131"/>
    </row>
    <row r="517" spans="1:20" ht="16.95" customHeight="1" x14ac:dyDescent="0.25">
      <c r="A517" s="125"/>
      <c r="B517" s="125"/>
      <c r="C517" s="1122" t="s">
        <v>2189</v>
      </c>
      <c r="D517" s="1126" t="s">
        <v>2190</v>
      </c>
      <c r="E517" s="1091"/>
      <c r="F517" s="1091">
        <v>162219</v>
      </c>
      <c r="G517" s="15">
        <v>13000</v>
      </c>
      <c r="H517" s="15">
        <v>2466</v>
      </c>
      <c r="I517" s="131">
        <f t="shared" si="29"/>
        <v>1266</v>
      </c>
      <c r="J517" s="170">
        <f t="shared" si="31"/>
        <v>51.338199513382001</v>
      </c>
      <c r="K517" s="164"/>
      <c r="L517" s="131"/>
      <c r="M517" s="131"/>
      <c r="N517" s="15"/>
      <c r="O517" s="15"/>
      <c r="P517" s="15">
        <v>1266</v>
      </c>
      <c r="Q517" s="15"/>
      <c r="R517" s="15"/>
      <c r="S517" s="15"/>
      <c r="T517" s="15"/>
    </row>
    <row r="518" spans="1:20" ht="15.9" customHeight="1" x14ac:dyDescent="0.25">
      <c r="A518" s="125"/>
      <c r="B518" s="125"/>
      <c r="C518" s="1012"/>
      <c r="D518" s="964" t="s">
        <v>2188</v>
      </c>
      <c r="E518" s="1091"/>
      <c r="F518" s="1091"/>
      <c r="G518" s="15"/>
      <c r="H518" s="15"/>
      <c r="I518" s="131"/>
      <c r="J518" s="170"/>
      <c r="K518" s="164"/>
      <c r="L518" s="131"/>
      <c r="M518" s="131"/>
      <c r="N518" s="15"/>
      <c r="O518" s="15"/>
      <c r="P518" s="15"/>
      <c r="Q518" s="15"/>
      <c r="R518" s="15"/>
      <c r="S518" s="15"/>
      <c r="T518" s="15"/>
    </row>
    <row r="519" spans="1:20" ht="26.4" customHeight="1" x14ac:dyDescent="0.25">
      <c r="A519" s="125"/>
      <c r="B519" s="125"/>
      <c r="C519" s="1012" t="s">
        <v>612</v>
      </c>
      <c r="D519" s="924" t="s">
        <v>825</v>
      </c>
      <c r="E519" s="1091"/>
      <c r="F519" s="1091">
        <v>164205</v>
      </c>
      <c r="G519" s="15">
        <v>419020</v>
      </c>
      <c r="H519" s="15">
        <v>478523</v>
      </c>
      <c r="I519" s="131">
        <f t="shared" si="29"/>
        <v>194135</v>
      </c>
      <c r="J519" s="170">
        <f t="shared" si="31"/>
        <v>40.569627792185535</v>
      </c>
      <c r="K519" s="164"/>
      <c r="L519" s="131"/>
      <c r="M519" s="131">
        <v>107386</v>
      </c>
      <c r="N519" s="15"/>
      <c r="O519" s="15"/>
      <c r="P519" s="15">
        <v>86749</v>
      </c>
      <c r="Q519" s="15"/>
      <c r="R519" s="15"/>
      <c r="S519" s="15"/>
      <c r="T519" s="15"/>
    </row>
    <row r="520" spans="1:20" ht="22.95" customHeight="1" x14ac:dyDescent="0.25">
      <c r="A520" s="125"/>
      <c r="B520" s="125"/>
      <c r="C520" s="1012" t="s">
        <v>613</v>
      </c>
      <c r="D520" s="924" t="s">
        <v>826</v>
      </c>
      <c r="E520" s="1091"/>
      <c r="F520" s="1091">
        <v>164206</v>
      </c>
      <c r="G520" s="15">
        <v>195346</v>
      </c>
      <c r="H520" s="15">
        <v>3576</v>
      </c>
      <c r="I520" s="131">
        <f t="shared" si="29"/>
        <v>0</v>
      </c>
      <c r="J520" s="170">
        <f t="shared" si="31"/>
        <v>0</v>
      </c>
      <c r="K520" s="164"/>
      <c r="L520" s="131"/>
      <c r="M520" s="131"/>
      <c r="N520" s="131"/>
      <c r="O520" s="131"/>
      <c r="P520" s="131"/>
      <c r="Q520" s="131"/>
      <c r="R520" s="131"/>
      <c r="S520" s="131"/>
      <c r="T520" s="131"/>
    </row>
    <row r="521" spans="1:20" ht="16.2" customHeight="1" x14ac:dyDescent="0.25">
      <c r="A521" s="125"/>
      <c r="B521" s="125"/>
      <c r="C521" s="1127" t="s">
        <v>425</v>
      </c>
      <c r="D521" s="1076" t="s">
        <v>614</v>
      </c>
      <c r="E521" s="1091"/>
      <c r="F521" s="1091"/>
      <c r="G521" s="15"/>
      <c r="H521" s="15"/>
      <c r="I521" s="131"/>
      <c r="J521" s="170"/>
      <c r="K521" s="164"/>
      <c r="L521" s="131"/>
      <c r="M521" s="131"/>
      <c r="N521" s="15"/>
      <c r="O521" s="15"/>
      <c r="P521" s="15"/>
      <c r="Q521" s="15"/>
      <c r="R521" s="15"/>
      <c r="S521" s="15"/>
      <c r="T521" s="15"/>
    </row>
    <row r="522" spans="1:20" ht="16.2" customHeight="1" x14ac:dyDescent="0.25">
      <c r="A522" s="125"/>
      <c r="B522" s="125"/>
      <c r="C522" s="1128" t="s">
        <v>513</v>
      </c>
      <c r="D522" s="1129" t="s">
        <v>968</v>
      </c>
      <c r="E522" s="1091"/>
      <c r="F522" s="1091">
        <v>164301</v>
      </c>
      <c r="G522" s="15">
        <v>500</v>
      </c>
      <c r="H522" s="15">
        <v>500</v>
      </c>
      <c r="I522" s="131">
        <f t="shared" si="29"/>
        <v>55</v>
      </c>
      <c r="J522" s="170">
        <f t="shared" si="31"/>
        <v>11</v>
      </c>
      <c r="K522" s="164"/>
      <c r="L522" s="131"/>
      <c r="M522" s="131"/>
      <c r="N522" s="131"/>
      <c r="O522" s="131"/>
      <c r="P522" s="131"/>
      <c r="Q522" s="131">
        <v>55</v>
      </c>
      <c r="R522" s="131"/>
      <c r="S522" s="131"/>
      <c r="T522" s="131"/>
    </row>
    <row r="523" spans="1:20" ht="16.2" customHeight="1" x14ac:dyDescent="0.25">
      <c r="A523" s="125"/>
      <c r="B523" s="125"/>
      <c r="C523" s="1128"/>
      <c r="D523" s="964" t="s">
        <v>2188</v>
      </c>
      <c r="E523" s="1091"/>
      <c r="F523" s="1091"/>
      <c r="G523" s="15"/>
      <c r="H523" s="15"/>
      <c r="I523" s="131"/>
      <c r="J523" s="170"/>
      <c r="K523" s="164"/>
      <c r="L523" s="131"/>
      <c r="M523" s="131"/>
      <c r="N523" s="131"/>
      <c r="O523" s="131"/>
      <c r="P523" s="131"/>
      <c r="Q523" s="131"/>
      <c r="R523" s="131"/>
      <c r="S523" s="131"/>
      <c r="T523" s="131"/>
    </row>
    <row r="524" spans="1:20" ht="16.2" customHeight="1" x14ac:dyDescent="0.25">
      <c r="A524" s="125"/>
      <c r="B524" s="125"/>
      <c r="C524" s="1128" t="s">
        <v>2191</v>
      </c>
      <c r="D524" s="1129" t="s">
        <v>1102</v>
      </c>
      <c r="E524" s="1091"/>
      <c r="F524" s="1091">
        <v>162308</v>
      </c>
      <c r="G524" s="15">
        <v>1547</v>
      </c>
      <c r="H524" s="15">
        <v>1547</v>
      </c>
      <c r="I524" s="131">
        <f t="shared" si="29"/>
        <v>1546</v>
      </c>
      <c r="J524" s="170">
        <f t="shared" si="31"/>
        <v>99.935358758888171</v>
      </c>
      <c r="K524" s="164"/>
      <c r="L524" s="131"/>
      <c r="M524" s="131"/>
      <c r="N524" s="15"/>
      <c r="O524" s="15"/>
      <c r="P524" s="15">
        <v>1546</v>
      </c>
      <c r="Q524" s="15"/>
      <c r="R524" s="15"/>
      <c r="S524" s="15"/>
      <c r="T524" s="15"/>
    </row>
    <row r="525" spans="1:20" ht="16.2" customHeight="1" x14ac:dyDescent="0.25">
      <c r="A525" s="125"/>
      <c r="B525" s="256"/>
      <c r="C525" s="1130" t="s">
        <v>520</v>
      </c>
      <c r="D525" s="1076" t="s">
        <v>615</v>
      </c>
      <c r="E525" s="1091"/>
      <c r="F525" s="1091"/>
      <c r="G525" s="15"/>
      <c r="H525" s="15"/>
      <c r="I525" s="131"/>
      <c r="J525" s="170"/>
      <c r="K525" s="164"/>
      <c r="L525" s="131"/>
      <c r="M525" s="131"/>
      <c r="N525" s="131"/>
      <c r="O525" s="131"/>
      <c r="P525" s="131"/>
      <c r="Q525" s="131"/>
      <c r="R525" s="131"/>
      <c r="S525" s="131"/>
      <c r="T525" s="131"/>
    </row>
    <row r="526" spans="1:20" ht="16.2" customHeight="1" x14ac:dyDescent="0.25">
      <c r="A526" s="125"/>
      <c r="B526" s="256"/>
      <c r="C526" s="1130" t="s">
        <v>522</v>
      </c>
      <c r="D526" s="980" t="s">
        <v>816</v>
      </c>
      <c r="E526" s="1091"/>
      <c r="F526" s="1091">
        <v>152415</v>
      </c>
      <c r="G526" s="15">
        <v>4000</v>
      </c>
      <c r="H526" s="15">
        <v>7129</v>
      </c>
      <c r="I526" s="131">
        <f t="shared" si="29"/>
        <v>7129</v>
      </c>
      <c r="J526" s="170">
        <f t="shared" si="31"/>
        <v>100</v>
      </c>
      <c r="K526" s="164"/>
      <c r="L526" s="131"/>
      <c r="M526" s="131"/>
      <c r="N526" s="131"/>
      <c r="O526" s="131"/>
      <c r="P526" s="131">
        <v>7129</v>
      </c>
      <c r="Q526" s="131"/>
      <c r="R526" s="131"/>
      <c r="S526" s="131"/>
      <c r="T526" s="131"/>
    </row>
    <row r="527" spans="1:20" s="532" customFormat="1" ht="16.2" customHeight="1" x14ac:dyDescent="0.25">
      <c r="A527" s="539"/>
      <c r="B527" s="551"/>
      <c r="C527" s="1130" t="s">
        <v>523</v>
      </c>
      <c r="D527" s="1014" t="s">
        <v>2192</v>
      </c>
      <c r="E527" s="1131"/>
      <c r="F527" s="965">
        <v>162432</v>
      </c>
      <c r="G527" s="362">
        <v>12000</v>
      </c>
      <c r="H527" s="362">
        <v>13000</v>
      </c>
      <c r="I527" s="131">
        <f t="shared" si="29"/>
        <v>13000</v>
      </c>
      <c r="J527" s="170">
        <f t="shared" si="31"/>
        <v>100</v>
      </c>
      <c r="K527" s="552"/>
      <c r="L527" s="542"/>
      <c r="M527" s="542"/>
      <c r="N527" s="542"/>
      <c r="O527" s="542"/>
      <c r="P527" s="542">
        <v>13000</v>
      </c>
      <c r="Q527" s="542"/>
      <c r="R527" s="542"/>
      <c r="S527" s="542"/>
      <c r="T527" s="542"/>
    </row>
    <row r="528" spans="1:20" ht="16.2" customHeight="1" x14ac:dyDescent="0.25">
      <c r="A528" s="125"/>
      <c r="B528" s="256"/>
      <c r="C528" s="1130" t="s">
        <v>524</v>
      </c>
      <c r="D528" s="1014" t="s">
        <v>2193</v>
      </c>
      <c r="E528" s="1081"/>
      <c r="F528" s="965">
        <v>162434</v>
      </c>
      <c r="G528" s="15">
        <v>15000</v>
      </c>
      <c r="H528" s="15">
        <v>0</v>
      </c>
      <c r="I528" s="131"/>
      <c r="J528" s="170"/>
      <c r="K528" s="164"/>
      <c r="L528" s="131"/>
      <c r="M528" s="131"/>
      <c r="N528" s="15"/>
      <c r="O528" s="15"/>
      <c r="P528" s="15"/>
      <c r="Q528" s="15"/>
      <c r="R528" s="15"/>
      <c r="S528" s="15"/>
      <c r="T528" s="15"/>
    </row>
    <row r="529" spans="1:20" ht="16.2" customHeight="1" x14ac:dyDescent="0.25">
      <c r="A529" s="125"/>
      <c r="B529" s="125"/>
      <c r="C529" s="1130" t="s">
        <v>525</v>
      </c>
      <c r="D529" s="1038" t="s">
        <v>2194</v>
      </c>
      <c r="E529" s="1081"/>
      <c r="F529" s="965">
        <v>162435</v>
      </c>
      <c r="G529" s="15">
        <v>3000</v>
      </c>
      <c r="H529" s="15">
        <v>4166</v>
      </c>
      <c r="I529" s="131">
        <f t="shared" si="29"/>
        <v>4166</v>
      </c>
      <c r="J529" s="170">
        <f t="shared" si="31"/>
        <v>100</v>
      </c>
      <c r="K529" s="164"/>
      <c r="L529" s="131"/>
      <c r="M529" s="131"/>
      <c r="N529" s="131"/>
      <c r="O529" s="131"/>
      <c r="P529" s="131">
        <v>4166</v>
      </c>
      <c r="Q529" s="131"/>
      <c r="R529" s="131"/>
      <c r="S529" s="131"/>
      <c r="T529" s="131"/>
    </row>
    <row r="530" spans="1:20" ht="16.2" customHeight="1" x14ac:dyDescent="0.25">
      <c r="A530" s="125"/>
      <c r="B530" s="125"/>
      <c r="C530" s="1130" t="s">
        <v>526</v>
      </c>
      <c r="D530" s="1038" t="s">
        <v>2195</v>
      </c>
      <c r="E530" s="1091"/>
      <c r="F530" s="965">
        <v>164418</v>
      </c>
      <c r="G530" s="15">
        <v>5400</v>
      </c>
      <c r="H530" s="15">
        <v>26925</v>
      </c>
      <c r="I530" s="131">
        <f t="shared" si="29"/>
        <v>26925</v>
      </c>
      <c r="J530" s="170">
        <f t="shared" si="31"/>
        <v>100</v>
      </c>
      <c r="K530" s="164"/>
      <c r="L530" s="131"/>
      <c r="M530" s="131"/>
      <c r="N530" s="131"/>
      <c r="O530" s="131"/>
      <c r="P530" s="131">
        <v>25928</v>
      </c>
      <c r="Q530" s="131">
        <v>997</v>
      </c>
      <c r="R530" s="131"/>
      <c r="S530" s="131"/>
      <c r="T530" s="131"/>
    </row>
    <row r="531" spans="1:20" ht="16.2" customHeight="1" x14ac:dyDescent="0.25">
      <c r="A531" s="125"/>
      <c r="B531" s="125"/>
      <c r="C531" s="1130" t="s">
        <v>527</v>
      </c>
      <c r="D531" s="1043" t="s">
        <v>2196</v>
      </c>
      <c r="E531" s="1091"/>
      <c r="F531" s="1091">
        <v>162436</v>
      </c>
      <c r="G531" s="15">
        <v>5000</v>
      </c>
      <c r="H531" s="15">
        <v>3594</v>
      </c>
      <c r="I531" s="131">
        <f t="shared" si="29"/>
        <v>3180</v>
      </c>
      <c r="J531" s="170">
        <f t="shared" si="31"/>
        <v>88.480801335559264</v>
      </c>
      <c r="K531" s="164"/>
      <c r="L531" s="131"/>
      <c r="M531" s="131"/>
      <c r="N531" s="131"/>
      <c r="O531" s="131"/>
      <c r="P531" s="131">
        <v>3180</v>
      </c>
      <c r="Q531" s="131"/>
      <c r="R531" s="131"/>
      <c r="S531" s="131"/>
      <c r="T531" s="131"/>
    </row>
    <row r="532" spans="1:20" ht="16.2" customHeight="1" x14ac:dyDescent="0.25">
      <c r="A532" s="125"/>
      <c r="B532" s="125"/>
      <c r="C532" s="1130" t="s">
        <v>528</v>
      </c>
      <c r="D532" s="1071" t="s">
        <v>2197</v>
      </c>
      <c r="E532" s="1091"/>
      <c r="F532" s="1091">
        <v>162427</v>
      </c>
      <c r="G532" s="15">
        <v>4000</v>
      </c>
      <c r="H532" s="15">
        <v>4953</v>
      </c>
      <c r="I532" s="131">
        <f t="shared" si="29"/>
        <v>4953</v>
      </c>
      <c r="J532" s="170">
        <f t="shared" si="31"/>
        <v>100</v>
      </c>
      <c r="K532" s="164"/>
      <c r="L532" s="131"/>
      <c r="M532" s="131"/>
      <c r="N532" s="131"/>
      <c r="O532" s="131"/>
      <c r="P532" s="131">
        <v>4953</v>
      </c>
      <c r="Q532" s="131"/>
      <c r="R532" s="131"/>
      <c r="S532" s="131"/>
      <c r="T532" s="131"/>
    </row>
    <row r="533" spans="1:20" ht="16.2" customHeight="1" x14ac:dyDescent="0.25">
      <c r="A533" s="125"/>
      <c r="B533" s="125"/>
      <c r="C533" s="1130" t="s">
        <v>529</v>
      </c>
      <c r="D533" s="1036" t="s">
        <v>937</v>
      </c>
      <c r="E533" s="1091"/>
      <c r="F533" s="965">
        <v>155482</v>
      </c>
      <c r="G533" s="15">
        <v>2000</v>
      </c>
      <c r="H533" s="15">
        <v>0</v>
      </c>
      <c r="I533" s="131">
        <f t="shared" si="29"/>
        <v>0</v>
      </c>
      <c r="J533" s="170"/>
      <c r="K533" s="164"/>
      <c r="L533" s="131"/>
      <c r="M533" s="131"/>
      <c r="N533" s="131"/>
      <c r="O533" s="131"/>
      <c r="P533" s="131"/>
      <c r="Q533" s="131"/>
      <c r="R533" s="131"/>
      <c r="S533" s="131"/>
      <c r="T533" s="131"/>
    </row>
    <row r="534" spans="1:20" ht="16.2" customHeight="1" x14ac:dyDescent="0.25">
      <c r="A534" s="125"/>
      <c r="B534" s="125"/>
      <c r="C534" s="1130" t="s">
        <v>530</v>
      </c>
      <c r="D534" s="1041" t="s">
        <v>973</v>
      </c>
      <c r="E534" s="1091"/>
      <c r="F534" s="1091">
        <v>155488</v>
      </c>
      <c r="G534" s="15">
        <v>2000</v>
      </c>
      <c r="H534" s="15">
        <v>2000</v>
      </c>
      <c r="I534" s="131">
        <f t="shared" si="29"/>
        <v>2000</v>
      </c>
      <c r="J534" s="170">
        <f t="shared" si="31"/>
        <v>100</v>
      </c>
      <c r="K534" s="164"/>
      <c r="L534" s="131"/>
      <c r="M534" s="131"/>
      <c r="N534" s="15"/>
      <c r="O534" s="15"/>
      <c r="P534" s="15"/>
      <c r="Q534" s="15"/>
      <c r="R534" s="15">
        <v>2000</v>
      </c>
      <c r="S534" s="15"/>
      <c r="T534" s="15"/>
    </row>
    <row r="535" spans="1:20" ht="16.2" customHeight="1" x14ac:dyDescent="0.25">
      <c r="A535" s="125"/>
      <c r="B535" s="125"/>
      <c r="C535" s="1130" t="s">
        <v>531</v>
      </c>
      <c r="D535" s="1041" t="s">
        <v>1062</v>
      </c>
      <c r="E535" s="1091"/>
      <c r="F535" s="1091">
        <v>152491</v>
      </c>
      <c r="G535" s="15">
        <v>2000</v>
      </c>
      <c r="H535" s="15">
        <v>3406</v>
      </c>
      <c r="I535" s="131">
        <f t="shared" si="29"/>
        <v>3405</v>
      </c>
      <c r="J535" s="170">
        <f t="shared" si="31"/>
        <v>99.970640046975916</v>
      </c>
      <c r="K535" s="164"/>
      <c r="L535" s="131"/>
      <c r="M535" s="131"/>
      <c r="N535" s="131"/>
      <c r="O535" s="131"/>
      <c r="P535" s="131">
        <v>3405</v>
      </c>
      <c r="Q535" s="131"/>
      <c r="R535" s="131"/>
      <c r="S535" s="131"/>
      <c r="T535" s="131"/>
    </row>
    <row r="536" spans="1:20" ht="16.2" customHeight="1" x14ac:dyDescent="0.25">
      <c r="A536" s="125"/>
      <c r="B536" s="125"/>
      <c r="C536" s="1130" t="s">
        <v>532</v>
      </c>
      <c r="D536" s="1041" t="s">
        <v>974</v>
      </c>
      <c r="E536" s="1091"/>
      <c r="F536" s="1091">
        <v>152494</v>
      </c>
      <c r="G536" s="15">
        <v>2000</v>
      </c>
      <c r="H536" s="15">
        <v>3060</v>
      </c>
      <c r="I536" s="131">
        <f t="shared" si="29"/>
        <v>3060</v>
      </c>
      <c r="J536" s="170">
        <f t="shared" si="31"/>
        <v>100</v>
      </c>
      <c r="K536" s="164"/>
      <c r="L536" s="131"/>
      <c r="M536" s="131"/>
      <c r="N536" s="131"/>
      <c r="O536" s="131"/>
      <c r="P536" s="131">
        <v>3060</v>
      </c>
      <c r="Q536" s="131"/>
      <c r="R536" s="131"/>
      <c r="S536" s="131"/>
      <c r="T536" s="131"/>
    </row>
    <row r="537" spans="1:20" ht="16.2" customHeight="1" x14ac:dyDescent="0.25">
      <c r="A537" s="125"/>
      <c r="B537" s="125"/>
      <c r="C537" s="1130" t="s">
        <v>533</v>
      </c>
      <c r="D537" s="1041" t="s">
        <v>975</v>
      </c>
      <c r="E537" s="1091"/>
      <c r="F537" s="1091">
        <v>152497</v>
      </c>
      <c r="G537" s="15">
        <v>2000</v>
      </c>
      <c r="H537" s="15">
        <v>2000</v>
      </c>
      <c r="I537" s="131">
        <f t="shared" si="29"/>
        <v>1922</v>
      </c>
      <c r="J537" s="170">
        <f t="shared" si="31"/>
        <v>96.1</v>
      </c>
      <c r="K537" s="164"/>
      <c r="L537" s="131"/>
      <c r="M537" s="131"/>
      <c r="N537" s="131"/>
      <c r="O537" s="131"/>
      <c r="P537" s="131">
        <v>1922</v>
      </c>
      <c r="Q537" s="131"/>
      <c r="R537" s="131"/>
      <c r="S537" s="131"/>
      <c r="T537" s="131"/>
    </row>
    <row r="538" spans="1:20" ht="16.2" customHeight="1" x14ac:dyDescent="0.25">
      <c r="A538" s="125"/>
      <c r="B538" s="125"/>
      <c r="C538" s="1130" t="s">
        <v>534</v>
      </c>
      <c r="D538" s="1041" t="s">
        <v>976</v>
      </c>
      <c r="E538" s="1091"/>
      <c r="F538" s="1091">
        <v>152424</v>
      </c>
      <c r="G538" s="15">
        <v>4000</v>
      </c>
      <c r="H538" s="15">
        <v>6412</v>
      </c>
      <c r="I538" s="131">
        <f t="shared" si="29"/>
        <v>6412</v>
      </c>
      <c r="J538" s="170">
        <f t="shared" si="31"/>
        <v>100</v>
      </c>
      <c r="K538" s="164"/>
      <c r="L538" s="131"/>
      <c r="M538" s="131"/>
      <c r="N538" s="15"/>
      <c r="O538" s="15"/>
      <c r="P538" s="15">
        <v>6412</v>
      </c>
      <c r="Q538" s="15"/>
      <c r="R538" s="15"/>
      <c r="S538" s="15"/>
      <c r="T538" s="15"/>
    </row>
    <row r="539" spans="1:20" ht="16.2" customHeight="1" x14ac:dyDescent="0.25">
      <c r="A539" s="125"/>
      <c r="B539" s="125"/>
      <c r="C539" s="1128" t="s">
        <v>2198</v>
      </c>
      <c r="D539" s="1041" t="s">
        <v>2199</v>
      </c>
      <c r="E539" s="1091"/>
      <c r="F539" s="1091">
        <v>155457</v>
      </c>
      <c r="G539" s="15"/>
      <c r="H539" s="15">
        <v>7487</v>
      </c>
      <c r="I539" s="131">
        <f t="shared" si="29"/>
        <v>7487</v>
      </c>
      <c r="J539" s="170">
        <f t="shared" si="31"/>
        <v>100</v>
      </c>
      <c r="K539" s="164"/>
      <c r="L539" s="131"/>
      <c r="M539" s="131"/>
      <c r="N539" s="15"/>
      <c r="O539" s="15"/>
      <c r="P539" s="15"/>
      <c r="Q539" s="15">
        <v>7487</v>
      </c>
      <c r="R539" s="15"/>
      <c r="S539" s="15"/>
      <c r="T539" s="15"/>
    </row>
    <row r="540" spans="1:20" ht="16.2" customHeight="1" x14ac:dyDescent="0.25">
      <c r="A540" s="125"/>
      <c r="B540" s="125"/>
      <c r="C540" s="1128" t="s">
        <v>2200</v>
      </c>
      <c r="D540" s="1041" t="s">
        <v>2201</v>
      </c>
      <c r="E540" s="1091"/>
      <c r="F540" s="1091">
        <v>164421</v>
      </c>
      <c r="G540" s="15"/>
      <c r="H540" s="15">
        <v>24098</v>
      </c>
      <c r="I540" s="131">
        <f t="shared" si="29"/>
        <v>24098</v>
      </c>
      <c r="J540" s="170">
        <f t="shared" si="31"/>
        <v>100</v>
      </c>
      <c r="K540" s="164"/>
      <c r="L540" s="131"/>
      <c r="M540" s="131"/>
      <c r="N540" s="131"/>
      <c r="O540" s="131"/>
      <c r="P540" s="131"/>
      <c r="Q540" s="131">
        <v>24098</v>
      </c>
      <c r="R540" s="131"/>
      <c r="S540" s="131"/>
      <c r="T540" s="131"/>
    </row>
    <row r="541" spans="1:20" ht="16.2" customHeight="1" x14ac:dyDescent="0.25">
      <c r="A541" s="125"/>
      <c r="B541" s="125"/>
      <c r="C541" s="1130"/>
      <c r="D541" s="964" t="s">
        <v>2188</v>
      </c>
      <c r="E541" s="1091"/>
      <c r="F541" s="1091"/>
      <c r="G541" s="15"/>
      <c r="H541" s="15"/>
      <c r="I541" s="131"/>
      <c r="J541" s="170"/>
      <c r="K541" s="164"/>
      <c r="L541" s="131"/>
      <c r="M541" s="131"/>
      <c r="N541" s="131"/>
      <c r="O541" s="131"/>
      <c r="P541" s="131"/>
      <c r="Q541" s="131"/>
      <c r="R541" s="131"/>
      <c r="S541" s="131"/>
      <c r="T541" s="131"/>
    </row>
    <row r="542" spans="1:20" ht="16.2" customHeight="1" x14ac:dyDescent="0.25">
      <c r="A542" s="125"/>
      <c r="B542" s="125"/>
      <c r="C542" s="1130" t="s">
        <v>567</v>
      </c>
      <c r="D542" s="1126" t="s">
        <v>977</v>
      </c>
      <c r="E542" s="1091"/>
      <c r="F542" s="1091">
        <v>162424</v>
      </c>
      <c r="G542" s="15">
        <v>252</v>
      </c>
      <c r="H542" s="15">
        <v>252</v>
      </c>
      <c r="I542" s="131">
        <f t="shared" si="29"/>
        <v>0</v>
      </c>
      <c r="J542" s="170">
        <f t="shared" si="31"/>
        <v>0</v>
      </c>
      <c r="K542" s="164"/>
      <c r="L542" s="131"/>
      <c r="M542" s="131"/>
      <c r="N542" s="15"/>
      <c r="O542" s="15"/>
      <c r="P542" s="15"/>
      <c r="Q542" s="15"/>
      <c r="R542" s="15"/>
      <c r="S542" s="15"/>
      <c r="T542" s="15"/>
    </row>
    <row r="543" spans="1:20" ht="16.2" customHeight="1" x14ac:dyDescent="0.25">
      <c r="A543" s="125"/>
      <c r="B543" s="125"/>
      <c r="C543" s="1130" t="s">
        <v>569</v>
      </c>
      <c r="D543" s="964" t="s">
        <v>969</v>
      </c>
      <c r="E543" s="1091"/>
      <c r="F543" s="1091">
        <v>162428</v>
      </c>
      <c r="G543" s="15">
        <v>20643</v>
      </c>
      <c r="H543" s="15">
        <v>4039</v>
      </c>
      <c r="I543" s="131">
        <f t="shared" si="29"/>
        <v>3721</v>
      </c>
      <c r="J543" s="170">
        <f t="shared" si="31"/>
        <v>92.126764050507546</v>
      </c>
      <c r="K543" s="164"/>
      <c r="L543" s="131"/>
      <c r="M543" s="131">
        <v>407</v>
      </c>
      <c r="N543" s="15"/>
      <c r="O543" s="15"/>
      <c r="P543" s="15">
        <v>3314</v>
      </c>
      <c r="Q543" s="15"/>
      <c r="R543" s="15"/>
      <c r="S543" s="15"/>
      <c r="T543" s="15"/>
    </row>
    <row r="544" spans="1:20" ht="16.2" customHeight="1" x14ac:dyDescent="0.25">
      <c r="A544" s="125"/>
      <c r="B544" s="125"/>
      <c r="C544" s="1130" t="s">
        <v>570</v>
      </c>
      <c r="D544" s="964" t="s">
        <v>970</v>
      </c>
      <c r="E544" s="1091"/>
      <c r="F544" s="1091">
        <v>162429</v>
      </c>
      <c r="G544" s="15">
        <v>2574</v>
      </c>
      <c r="H544" s="15">
        <v>300</v>
      </c>
      <c r="I544" s="131">
        <f t="shared" si="29"/>
        <v>300</v>
      </c>
      <c r="J544" s="170">
        <f t="shared" si="31"/>
        <v>100</v>
      </c>
      <c r="K544" s="164"/>
      <c r="L544" s="131"/>
      <c r="M544" s="131"/>
      <c r="N544" s="15"/>
      <c r="O544" s="15"/>
      <c r="P544" s="15">
        <v>300</v>
      </c>
      <c r="Q544" s="15"/>
      <c r="R544" s="15"/>
      <c r="S544" s="15"/>
      <c r="T544" s="15"/>
    </row>
    <row r="545" spans="1:20" ht="16.2" customHeight="1" x14ac:dyDescent="0.25">
      <c r="A545" s="125"/>
      <c r="B545" s="125"/>
      <c r="C545" s="1130" t="s">
        <v>571</v>
      </c>
      <c r="D545" s="1041" t="s">
        <v>971</v>
      </c>
      <c r="E545" s="1091"/>
      <c r="F545" s="1091">
        <v>162430</v>
      </c>
      <c r="G545" s="15">
        <v>1000</v>
      </c>
      <c r="H545" s="15">
        <v>0</v>
      </c>
      <c r="I545" s="131">
        <f t="shared" si="29"/>
        <v>0</v>
      </c>
      <c r="J545" s="170"/>
      <c r="K545" s="164"/>
      <c r="L545" s="131"/>
      <c r="M545" s="131"/>
      <c r="N545" s="131"/>
      <c r="O545" s="131"/>
      <c r="P545" s="131"/>
      <c r="Q545" s="131"/>
      <c r="R545" s="131"/>
      <c r="S545" s="131"/>
      <c r="T545" s="131"/>
    </row>
    <row r="546" spans="1:20" ht="16.2" customHeight="1" x14ac:dyDescent="0.25">
      <c r="A546" s="125"/>
      <c r="B546" s="125"/>
      <c r="C546" s="1130" t="s">
        <v>572</v>
      </c>
      <c r="D546" s="1041" t="s">
        <v>972</v>
      </c>
      <c r="E546" s="1091"/>
      <c r="F546" s="1091">
        <v>162431</v>
      </c>
      <c r="G546" s="15">
        <v>17322</v>
      </c>
      <c r="H546" s="15">
        <v>7703</v>
      </c>
      <c r="I546" s="131">
        <f t="shared" si="29"/>
        <v>3134</v>
      </c>
      <c r="J546" s="170">
        <f t="shared" si="31"/>
        <v>40.685447228352587</v>
      </c>
      <c r="K546" s="164"/>
      <c r="L546" s="131"/>
      <c r="M546" s="131">
        <v>1908</v>
      </c>
      <c r="N546" s="15"/>
      <c r="O546" s="15"/>
      <c r="P546" s="15">
        <v>1226</v>
      </c>
      <c r="Q546" s="15"/>
      <c r="R546" s="15"/>
      <c r="S546" s="15"/>
      <c r="T546" s="15"/>
    </row>
    <row r="547" spans="1:20" ht="16.2" customHeight="1" x14ac:dyDescent="0.25">
      <c r="A547" s="125"/>
      <c r="B547" s="125"/>
      <c r="C547" s="1132" t="s">
        <v>427</v>
      </c>
      <c r="D547" s="1045" t="s">
        <v>578</v>
      </c>
      <c r="E547" s="1091"/>
      <c r="F547" s="1091"/>
      <c r="G547" s="15"/>
      <c r="H547" s="15"/>
      <c r="I547" s="131"/>
      <c r="J547" s="170"/>
      <c r="K547" s="164"/>
      <c r="L547" s="131"/>
      <c r="M547" s="131"/>
      <c r="N547" s="15"/>
      <c r="O547" s="15"/>
      <c r="P547" s="15"/>
      <c r="Q547" s="15"/>
      <c r="R547" s="15"/>
      <c r="S547" s="15"/>
      <c r="T547" s="15"/>
    </row>
    <row r="548" spans="1:20" ht="16.2" customHeight="1" x14ac:dyDescent="0.25">
      <c r="A548" s="125"/>
      <c r="B548" s="125"/>
      <c r="C548" s="1130" t="s">
        <v>818</v>
      </c>
      <c r="D548" s="1014" t="s">
        <v>978</v>
      </c>
      <c r="E548" s="1091"/>
      <c r="F548" s="1091">
        <v>162505</v>
      </c>
      <c r="G548" s="15">
        <v>500</v>
      </c>
      <c r="H548" s="15">
        <v>500</v>
      </c>
      <c r="I548" s="131">
        <f t="shared" si="29"/>
        <v>356</v>
      </c>
      <c r="J548" s="170">
        <f t="shared" si="31"/>
        <v>71.2</v>
      </c>
      <c r="K548" s="164"/>
      <c r="L548" s="131"/>
      <c r="M548" s="131">
        <v>356</v>
      </c>
      <c r="N548" s="131"/>
      <c r="O548" s="131"/>
      <c r="P548" s="131"/>
      <c r="Q548" s="131"/>
      <c r="R548" s="131"/>
      <c r="S548" s="131"/>
      <c r="T548" s="131"/>
    </row>
    <row r="549" spans="1:20" ht="16.2" customHeight="1" x14ac:dyDescent="0.25">
      <c r="A549" s="125"/>
      <c r="B549" s="125"/>
      <c r="C549" s="1133" t="s">
        <v>616</v>
      </c>
      <c r="D549" s="1134" t="s">
        <v>617</v>
      </c>
      <c r="E549" s="1091"/>
      <c r="F549" s="1091"/>
      <c r="G549" s="179"/>
      <c r="H549" s="179"/>
      <c r="I549" s="131"/>
      <c r="J549" s="170"/>
      <c r="K549" s="164"/>
      <c r="L549" s="131"/>
      <c r="M549" s="131"/>
      <c r="N549" s="131"/>
      <c r="O549" s="131"/>
      <c r="P549" s="131"/>
      <c r="Q549" s="131"/>
      <c r="R549" s="131"/>
      <c r="S549" s="131"/>
      <c r="T549" s="131"/>
    </row>
    <row r="550" spans="1:20" ht="16.2" customHeight="1" x14ac:dyDescent="0.25">
      <c r="A550" s="125"/>
      <c r="B550" s="125"/>
      <c r="C550" s="1135" t="s">
        <v>2202</v>
      </c>
      <c r="D550" s="1126" t="s">
        <v>2203</v>
      </c>
      <c r="E550" s="1091"/>
      <c r="F550" s="1091">
        <v>162968</v>
      </c>
      <c r="G550" s="179">
        <v>7000</v>
      </c>
      <c r="H550" s="179">
        <v>7000</v>
      </c>
      <c r="I550" s="131">
        <f t="shared" si="29"/>
        <v>6609</v>
      </c>
      <c r="J550" s="170">
        <f t="shared" si="31"/>
        <v>94.414285714285711</v>
      </c>
      <c r="K550" s="164"/>
      <c r="L550" s="131"/>
      <c r="M550" s="131">
        <v>6609</v>
      </c>
      <c r="N550" s="131"/>
      <c r="O550" s="131"/>
      <c r="P550" s="131"/>
      <c r="Q550" s="131"/>
      <c r="R550" s="131"/>
      <c r="S550" s="131"/>
      <c r="T550" s="131"/>
    </row>
    <row r="551" spans="1:20" ht="16.2" customHeight="1" x14ac:dyDescent="0.25">
      <c r="A551" s="125"/>
      <c r="B551" s="125"/>
      <c r="C551" s="1135" t="s">
        <v>2204</v>
      </c>
      <c r="D551" s="1136" t="s">
        <v>2205</v>
      </c>
      <c r="E551" s="1109"/>
      <c r="F551" s="1091">
        <v>162969</v>
      </c>
      <c r="G551" s="179">
        <v>3000</v>
      </c>
      <c r="H551" s="179">
        <v>991</v>
      </c>
      <c r="I551" s="131">
        <f t="shared" si="29"/>
        <v>991</v>
      </c>
      <c r="J551" s="170">
        <f t="shared" si="31"/>
        <v>100</v>
      </c>
      <c r="K551" s="164"/>
      <c r="L551" s="131"/>
      <c r="M551" s="131"/>
      <c r="N551" s="131"/>
      <c r="O551" s="131"/>
      <c r="P551" s="131">
        <v>991</v>
      </c>
      <c r="Q551" s="131"/>
      <c r="R551" s="131"/>
      <c r="S551" s="131"/>
      <c r="T551" s="131"/>
    </row>
    <row r="552" spans="1:20" ht="16.2" customHeight="1" x14ac:dyDescent="0.25">
      <c r="A552" s="125"/>
      <c r="B552" s="125"/>
      <c r="C552" s="1130" t="s">
        <v>2206</v>
      </c>
      <c r="D552" s="1137" t="s">
        <v>2207</v>
      </c>
      <c r="E552" s="1109"/>
      <c r="F552" s="1091">
        <v>162970</v>
      </c>
      <c r="G552" s="179">
        <v>1500</v>
      </c>
      <c r="H552" s="179">
        <v>1400</v>
      </c>
      <c r="I552" s="131">
        <f t="shared" si="29"/>
        <v>1400</v>
      </c>
      <c r="J552" s="170">
        <f t="shared" si="31"/>
        <v>100</v>
      </c>
      <c r="K552" s="164"/>
      <c r="L552" s="131"/>
      <c r="M552" s="131"/>
      <c r="N552" s="131"/>
      <c r="O552" s="131"/>
      <c r="P552" s="131">
        <v>1400</v>
      </c>
      <c r="Q552" s="131"/>
      <c r="R552" s="131"/>
      <c r="S552" s="131"/>
      <c r="T552" s="131"/>
    </row>
    <row r="553" spans="1:20" ht="16.2" customHeight="1" x14ac:dyDescent="0.25">
      <c r="A553" s="125"/>
      <c r="B553" s="125"/>
      <c r="C553" s="1130" t="s">
        <v>2208</v>
      </c>
      <c r="D553" s="1138" t="s">
        <v>2209</v>
      </c>
      <c r="E553" s="1091"/>
      <c r="F553" s="1091">
        <v>162971</v>
      </c>
      <c r="G553" s="179">
        <v>1200</v>
      </c>
      <c r="H553" s="179">
        <v>1200</v>
      </c>
      <c r="I553" s="131">
        <f t="shared" si="29"/>
        <v>0</v>
      </c>
      <c r="J553" s="170">
        <f t="shared" si="31"/>
        <v>0</v>
      </c>
      <c r="K553" s="164"/>
      <c r="L553" s="131"/>
      <c r="M553" s="131"/>
      <c r="N553" s="131"/>
      <c r="O553" s="131"/>
      <c r="P553" s="131"/>
      <c r="Q553" s="131"/>
      <c r="R553" s="131"/>
      <c r="S553" s="131"/>
      <c r="T553" s="131"/>
    </row>
    <row r="554" spans="1:20" ht="16.2" customHeight="1" x14ac:dyDescent="0.25">
      <c r="A554" s="125"/>
      <c r="B554" s="125"/>
      <c r="C554" s="1133"/>
      <c r="D554" s="964" t="s">
        <v>2188</v>
      </c>
      <c r="E554" s="1091"/>
      <c r="F554" s="1091"/>
      <c r="G554" s="179"/>
      <c r="H554" s="179"/>
      <c r="I554" s="131"/>
      <c r="J554" s="170"/>
      <c r="K554" s="164"/>
      <c r="L554" s="131"/>
      <c r="M554" s="131"/>
      <c r="N554" s="131"/>
      <c r="O554" s="131"/>
      <c r="P554" s="131"/>
      <c r="Q554" s="131"/>
      <c r="R554" s="131"/>
      <c r="S554" s="131"/>
      <c r="T554" s="131"/>
    </row>
    <row r="555" spans="1:20" ht="16.2" customHeight="1" x14ac:dyDescent="0.25">
      <c r="A555" s="125"/>
      <c r="B555" s="125"/>
      <c r="C555" s="1135" t="s">
        <v>429</v>
      </c>
      <c r="D555" s="1126" t="s">
        <v>618</v>
      </c>
      <c r="E555" s="1091"/>
      <c r="F555" s="1091">
        <v>162601</v>
      </c>
      <c r="G555" s="179">
        <v>9791</v>
      </c>
      <c r="H555" s="179">
        <v>13491</v>
      </c>
      <c r="I555" s="131">
        <f t="shared" si="29"/>
        <v>3486</v>
      </c>
      <c r="J555" s="170">
        <f t="shared" si="31"/>
        <v>25.839448521236381</v>
      </c>
      <c r="K555" s="164"/>
      <c r="L555" s="131"/>
      <c r="M555" s="131"/>
      <c r="N555" s="131"/>
      <c r="O555" s="131"/>
      <c r="P555" s="131">
        <v>3486</v>
      </c>
      <c r="Q555" s="131"/>
      <c r="R555" s="131"/>
      <c r="S555" s="131"/>
      <c r="T555" s="131"/>
    </row>
    <row r="556" spans="1:20" ht="16.2" customHeight="1" x14ac:dyDescent="0.25">
      <c r="A556" s="125"/>
      <c r="B556" s="125"/>
      <c r="C556" s="1135" t="s">
        <v>430</v>
      </c>
      <c r="D556" s="1126" t="s">
        <v>827</v>
      </c>
      <c r="E556" s="1091"/>
      <c r="F556" s="1091">
        <v>162636</v>
      </c>
      <c r="G556" s="179">
        <v>11415</v>
      </c>
      <c r="H556" s="179">
        <v>35110</v>
      </c>
      <c r="I556" s="131">
        <f t="shared" si="29"/>
        <v>10173</v>
      </c>
      <c r="J556" s="170">
        <f t="shared" si="31"/>
        <v>28.974651096553689</v>
      </c>
      <c r="K556" s="164"/>
      <c r="L556" s="131"/>
      <c r="M556" s="131"/>
      <c r="N556" s="131"/>
      <c r="O556" s="131"/>
      <c r="P556" s="131">
        <v>10173</v>
      </c>
      <c r="Q556" s="131"/>
      <c r="R556" s="131"/>
      <c r="S556" s="131"/>
      <c r="T556" s="131"/>
    </row>
    <row r="557" spans="1:20" ht="16.2" customHeight="1" x14ac:dyDescent="0.25">
      <c r="A557" s="125"/>
      <c r="B557" s="125"/>
      <c r="C557" s="1135" t="s">
        <v>431</v>
      </c>
      <c r="D557" s="1126" t="s">
        <v>828</v>
      </c>
      <c r="E557" s="1091"/>
      <c r="F557" s="1091">
        <v>162637</v>
      </c>
      <c r="G557" s="179">
        <v>5313</v>
      </c>
      <c r="H557" s="179">
        <v>12251</v>
      </c>
      <c r="I557" s="131">
        <f t="shared" si="29"/>
        <v>6063</v>
      </c>
      <c r="J557" s="170">
        <f t="shared" si="31"/>
        <v>49.489837564280464</v>
      </c>
      <c r="K557" s="164"/>
      <c r="L557" s="131"/>
      <c r="M557" s="131"/>
      <c r="N557" s="131"/>
      <c r="O557" s="131"/>
      <c r="P557" s="131">
        <v>5143</v>
      </c>
      <c r="Q557" s="131">
        <v>920</v>
      </c>
      <c r="R557" s="131"/>
      <c r="S557" s="131"/>
      <c r="T557" s="131"/>
    </row>
    <row r="558" spans="1:20" ht="16.2" customHeight="1" x14ac:dyDescent="0.25">
      <c r="A558" s="125"/>
      <c r="B558" s="125"/>
      <c r="C558" s="1127" t="s">
        <v>591</v>
      </c>
      <c r="D558" s="1139" t="s">
        <v>592</v>
      </c>
      <c r="E558" s="1097"/>
      <c r="F558" s="1091"/>
      <c r="G558" s="179"/>
      <c r="H558" s="179"/>
      <c r="I558" s="131"/>
      <c r="J558" s="170"/>
      <c r="K558" s="164"/>
      <c r="L558" s="131"/>
      <c r="M558" s="131"/>
      <c r="N558" s="131"/>
      <c r="O558" s="131"/>
      <c r="P558" s="131"/>
      <c r="Q558" s="131"/>
      <c r="R558" s="131"/>
      <c r="S558" s="131"/>
      <c r="T558" s="131"/>
    </row>
    <row r="559" spans="1:20" ht="16.2" customHeight="1" x14ac:dyDescent="0.25">
      <c r="A559" s="125"/>
      <c r="B559" s="125"/>
      <c r="C559" s="1140"/>
      <c r="D559" s="983" t="s">
        <v>2188</v>
      </c>
      <c r="E559" s="1097"/>
      <c r="F559" s="1091"/>
      <c r="G559" s="15"/>
      <c r="H559" s="15"/>
      <c r="I559" s="131"/>
      <c r="J559" s="170"/>
      <c r="K559" s="164"/>
      <c r="L559" s="131"/>
      <c r="M559" s="131"/>
      <c r="N559" s="131"/>
      <c r="O559" s="131"/>
      <c r="P559" s="131"/>
      <c r="Q559" s="131"/>
      <c r="R559" s="131"/>
      <c r="S559" s="131"/>
      <c r="T559" s="131"/>
    </row>
    <row r="560" spans="1:20" ht="16.2" customHeight="1" x14ac:dyDescent="0.25">
      <c r="A560" s="125"/>
      <c r="B560" s="125"/>
      <c r="C560" s="1140" t="s">
        <v>619</v>
      </c>
      <c r="D560" s="1141" t="s">
        <v>620</v>
      </c>
      <c r="E560" s="1097"/>
      <c r="F560" s="1091">
        <v>162701</v>
      </c>
      <c r="G560" s="15">
        <v>1377</v>
      </c>
      <c r="H560" s="15">
        <v>1377</v>
      </c>
      <c r="I560" s="131">
        <f t="shared" si="29"/>
        <v>0</v>
      </c>
      <c r="J560" s="170">
        <f t="shared" si="31"/>
        <v>0</v>
      </c>
      <c r="K560" s="164"/>
      <c r="L560" s="131"/>
      <c r="M560" s="131"/>
      <c r="N560" s="131"/>
      <c r="O560" s="131"/>
      <c r="P560" s="131"/>
      <c r="Q560" s="131"/>
      <c r="R560" s="131"/>
      <c r="S560" s="131"/>
      <c r="T560" s="131"/>
    </row>
    <row r="561" spans="1:20" ht="16.2" customHeight="1" x14ac:dyDescent="0.25">
      <c r="A561" s="125"/>
      <c r="B561" s="125"/>
      <c r="C561" s="1127" t="s">
        <v>593</v>
      </c>
      <c r="D561" s="1142" t="s">
        <v>594</v>
      </c>
      <c r="E561" s="1097"/>
      <c r="F561" s="1091"/>
      <c r="G561" s="15"/>
      <c r="H561" s="15"/>
      <c r="I561" s="131"/>
      <c r="J561" s="170"/>
      <c r="K561" s="164"/>
      <c r="L561" s="131"/>
      <c r="M561" s="131"/>
      <c r="N561" s="131"/>
      <c r="O561" s="131"/>
      <c r="P561" s="131"/>
      <c r="Q561" s="131"/>
      <c r="R561" s="131"/>
      <c r="S561" s="131"/>
      <c r="T561" s="131"/>
    </row>
    <row r="562" spans="1:20" ht="16.2" customHeight="1" x14ac:dyDescent="0.25">
      <c r="A562" s="125"/>
      <c r="B562" s="125"/>
      <c r="C562" s="1127" t="s">
        <v>596</v>
      </c>
      <c r="D562" s="1142" t="s">
        <v>428</v>
      </c>
      <c r="E562" s="1097"/>
      <c r="F562" s="1091"/>
      <c r="G562" s="15"/>
      <c r="H562" s="15"/>
      <c r="I562" s="131"/>
      <c r="J562" s="170"/>
      <c r="K562" s="164"/>
      <c r="L562" s="131"/>
      <c r="M562" s="131"/>
      <c r="N562" s="131"/>
      <c r="O562" s="131"/>
      <c r="P562" s="131"/>
      <c r="Q562" s="131"/>
      <c r="R562" s="131"/>
      <c r="S562" s="131"/>
      <c r="T562" s="131"/>
    </row>
    <row r="563" spans="1:20" ht="16.2" customHeight="1" x14ac:dyDescent="0.25">
      <c r="A563" s="125"/>
      <c r="B563" s="125"/>
      <c r="C563" s="1143" t="s">
        <v>597</v>
      </c>
      <c r="D563" s="1126" t="s">
        <v>829</v>
      </c>
      <c r="E563" s="1091"/>
      <c r="F563" s="965">
        <v>164921</v>
      </c>
      <c r="G563" s="15">
        <v>22000</v>
      </c>
      <c r="H563" s="15">
        <v>22000</v>
      </c>
      <c r="I563" s="131">
        <f t="shared" si="29"/>
        <v>0</v>
      </c>
      <c r="J563" s="170">
        <f t="shared" si="31"/>
        <v>0</v>
      </c>
      <c r="K563" s="164"/>
      <c r="L563" s="131"/>
      <c r="M563" s="131"/>
      <c r="N563" s="131"/>
      <c r="O563" s="131"/>
      <c r="P563" s="131"/>
      <c r="Q563" s="131"/>
      <c r="R563" s="131"/>
      <c r="S563" s="131"/>
      <c r="T563" s="131"/>
    </row>
    <row r="564" spans="1:20" ht="16.2" customHeight="1" x14ac:dyDescent="0.25">
      <c r="A564" s="125"/>
      <c r="B564" s="125"/>
      <c r="C564" s="1143" t="s">
        <v>598</v>
      </c>
      <c r="D564" s="963" t="s">
        <v>2210</v>
      </c>
      <c r="E564" s="1081"/>
      <c r="F564" s="965">
        <v>164934</v>
      </c>
      <c r="G564" s="15">
        <v>8000</v>
      </c>
      <c r="H564" s="15">
        <v>22537</v>
      </c>
      <c r="I564" s="131">
        <f t="shared" si="29"/>
        <v>0</v>
      </c>
      <c r="J564" s="170">
        <f t="shared" si="31"/>
        <v>0</v>
      </c>
      <c r="K564" s="164"/>
      <c r="L564" s="131"/>
      <c r="M564" s="131"/>
      <c r="N564" s="131"/>
      <c r="O564" s="131"/>
      <c r="P564" s="131"/>
      <c r="Q564" s="131"/>
      <c r="R564" s="131"/>
      <c r="S564" s="131"/>
      <c r="T564" s="131"/>
    </row>
    <row r="565" spans="1:20" ht="16.2" customHeight="1" x14ac:dyDescent="0.25">
      <c r="A565" s="125"/>
      <c r="B565" s="125"/>
      <c r="C565" s="1143" t="s">
        <v>599</v>
      </c>
      <c r="D565" s="1038" t="s">
        <v>2211</v>
      </c>
      <c r="E565" s="1081"/>
      <c r="F565" s="965">
        <v>164935</v>
      </c>
      <c r="G565" s="15">
        <v>500</v>
      </c>
      <c r="H565" s="15">
        <v>508</v>
      </c>
      <c r="I565" s="131">
        <f t="shared" ref="I565" si="32">SUM(K565:T565)</f>
        <v>508</v>
      </c>
      <c r="J565" s="170">
        <f t="shared" si="31"/>
        <v>100</v>
      </c>
      <c r="K565" s="164"/>
      <c r="L565" s="131"/>
      <c r="M565" s="131"/>
      <c r="N565" s="15"/>
      <c r="O565" s="15"/>
      <c r="P565" s="15"/>
      <c r="Q565" s="15">
        <v>508</v>
      </c>
      <c r="R565" s="15"/>
      <c r="S565" s="15"/>
      <c r="T565" s="15"/>
    </row>
    <row r="566" spans="1:20" ht="16.2" customHeight="1" x14ac:dyDescent="0.25">
      <c r="A566" s="125"/>
      <c r="B566" s="125"/>
      <c r="C566" s="1143" t="s">
        <v>621</v>
      </c>
      <c r="D566" s="1043" t="s">
        <v>2212</v>
      </c>
      <c r="E566" s="1091"/>
      <c r="F566" s="1091">
        <v>164936</v>
      </c>
      <c r="G566" s="15">
        <v>1500</v>
      </c>
      <c r="H566" s="15">
        <v>449</v>
      </c>
      <c r="I566" s="131">
        <f t="shared" ref="I566:I626" si="33">SUM(K566:T566)</f>
        <v>0</v>
      </c>
      <c r="J566" s="170">
        <f t="shared" si="31"/>
        <v>0</v>
      </c>
      <c r="K566" s="164"/>
      <c r="L566" s="131"/>
      <c r="M566" s="131"/>
      <c r="N566" s="131"/>
      <c r="O566" s="131"/>
      <c r="P566" s="131"/>
      <c r="Q566" s="131"/>
      <c r="R566" s="131"/>
      <c r="S566" s="131"/>
      <c r="T566" s="131"/>
    </row>
    <row r="567" spans="1:20" ht="16.2" customHeight="1" x14ac:dyDescent="0.25">
      <c r="A567" s="125"/>
      <c r="B567" s="125"/>
      <c r="C567" s="1143" t="s">
        <v>622</v>
      </c>
      <c r="D567" s="1041" t="s">
        <v>2213</v>
      </c>
      <c r="E567" s="1091"/>
      <c r="F567" s="1091">
        <v>164928</v>
      </c>
      <c r="G567" s="15">
        <v>1000</v>
      </c>
      <c r="H567" s="15">
        <v>0</v>
      </c>
      <c r="I567" s="131">
        <f t="shared" si="33"/>
        <v>0</v>
      </c>
      <c r="J567" s="170"/>
      <c r="K567" s="164"/>
      <c r="L567" s="131"/>
      <c r="M567" s="131"/>
      <c r="N567" s="131"/>
      <c r="O567" s="131"/>
      <c r="P567" s="131"/>
      <c r="Q567" s="131"/>
      <c r="R567" s="131"/>
      <c r="S567" s="131"/>
      <c r="T567" s="131"/>
    </row>
    <row r="568" spans="1:20" ht="25.2" customHeight="1" x14ac:dyDescent="0.25">
      <c r="A568" s="125"/>
      <c r="B568" s="125"/>
      <c r="C568" s="1143" t="s">
        <v>623</v>
      </c>
      <c r="D568" s="1041" t="s">
        <v>2214</v>
      </c>
      <c r="E568" s="1091"/>
      <c r="F568" s="1091">
        <v>164937</v>
      </c>
      <c r="G568" s="15"/>
      <c r="H568" s="15">
        <v>500</v>
      </c>
      <c r="I568" s="131">
        <f t="shared" si="33"/>
        <v>500</v>
      </c>
      <c r="J568" s="170">
        <f t="shared" si="31"/>
        <v>100</v>
      </c>
      <c r="K568" s="164"/>
      <c r="L568" s="131"/>
      <c r="M568" s="131"/>
      <c r="N568" s="131"/>
      <c r="O568" s="131"/>
      <c r="P568" s="131"/>
      <c r="Q568" s="131"/>
      <c r="R568" s="131">
        <v>500</v>
      </c>
      <c r="S568" s="131"/>
      <c r="T568" s="131"/>
    </row>
    <row r="569" spans="1:20" ht="16.2" customHeight="1" x14ac:dyDescent="0.25">
      <c r="A569" s="125"/>
      <c r="B569" s="125"/>
      <c r="C569" s="1143" t="s">
        <v>2185</v>
      </c>
      <c r="D569" s="1041" t="s">
        <v>2215</v>
      </c>
      <c r="E569" s="1091"/>
      <c r="F569" s="1091">
        <v>162976</v>
      </c>
      <c r="G569" s="15"/>
      <c r="H569" s="15">
        <v>9064</v>
      </c>
      <c r="I569" s="131">
        <f t="shared" si="33"/>
        <v>0</v>
      </c>
      <c r="J569" s="170">
        <f t="shared" si="31"/>
        <v>0</v>
      </c>
      <c r="K569" s="164"/>
      <c r="L569" s="131"/>
      <c r="M569" s="131"/>
      <c r="N569" s="131"/>
      <c r="O569" s="131"/>
      <c r="P569" s="131"/>
      <c r="Q569" s="131"/>
      <c r="R569" s="131"/>
      <c r="S569" s="131"/>
      <c r="T569" s="131"/>
    </row>
    <row r="570" spans="1:20" ht="16.2" customHeight="1" x14ac:dyDescent="0.25">
      <c r="A570" s="125"/>
      <c r="B570" s="125"/>
      <c r="C570" s="1128" t="s">
        <v>2216</v>
      </c>
      <c r="D570" s="14" t="s">
        <v>2217</v>
      </c>
      <c r="E570" s="1091"/>
      <c r="F570" s="1091">
        <v>162977</v>
      </c>
      <c r="G570" s="15"/>
      <c r="H570" s="15">
        <v>2122</v>
      </c>
      <c r="I570" s="131">
        <f t="shared" si="33"/>
        <v>503</v>
      </c>
      <c r="J570" s="170">
        <f t="shared" si="31"/>
        <v>23.704052780395855</v>
      </c>
      <c r="K570" s="164"/>
      <c r="L570" s="131"/>
      <c r="M570" s="131"/>
      <c r="N570" s="15"/>
      <c r="O570" s="15"/>
      <c r="P570" s="15">
        <v>503</v>
      </c>
      <c r="Q570" s="15"/>
      <c r="R570" s="15"/>
      <c r="S570" s="15"/>
      <c r="T570" s="15"/>
    </row>
    <row r="571" spans="1:20" ht="16.2" customHeight="1" x14ac:dyDescent="0.25">
      <c r="A571" s="125"/>
      <c r="B571" s="125"/>
      <c r="C571" s="1144" t="s">
        <v>980</v>
      </c>
      <c r="D571" s="965" t="s">
        <v>2218</v>
      </c>
      <c r="E571" s="1091"/>
      <c r="F571" s="1091">
        <v>162978</v>
      </c>
      <c r="G571" s="15"/>
      <c r="H571" s="15">
        <v>5000</v>
      </c>
      <c r="I571" s="131">
        <f t="shared" si="33"/>
        <v>0</v>
      </c>
      <c r="J571" s="170">
        <f t="shared" si="31"/>
        <v>0</v>
      </c>
      <c r="K571" s="164"/>
      <c r="L571" s="131"/>
      <c r="M571" s="131"/>
      <c r="N571" s="131"/>
      <c r="O571" s="131"/>
      <c r="P571" s="131"/>
      <c r="Q571" s="131"/>
      <c r="R571" s="131"/>
      <c r="S571" s="131"/>
      <c r="T571" s="131"/>
    </row>
    <row r="572" spans="1:20" ht="16.2" customHeight="1" x14ac:dyDescent="0.25">
      <c r="A572" s="125"/>
      <c r="B572" s="125"/>
      <c r="C572" s="1133"/>
      <c r="D572" s="964" t="s">
        <v>2188</v>
      </c>
      <c r="E572" s="1091"/>
      <c r="F572" s="1091"/>
      <c r="G572" s="15"/>
      <c r="H572" s="15"/>
      <c r="I572" s="131"/>
      <c r="J572" s="170"/>
      <c r="K572" s="164"/>
      <c r="L572" s="131"/>
      <c r="M572" s="131"/>
      <c r="N572" s="15"/>
      <c r="O572" s="15"/>
      <c r="P572" s="15"/>
      <c r="Q572" s="15"/>
      <c r="R572" s="15"/>
      <c r="S572" s="15"/>
      <c r="T572" s="15"/>
    </row>
    <row r="573" spans="1:20" ht="27" customHeight="1" x14ac:dyDescent="0.25">
      <c r="A573" s="125"/>
      <c r="B573" s="125"/>
      <c r="C573" s="1012" t="s">
        <v>600</v>
      </c>
      <c r="D573" s="1129" t="s">
        <v>2219</v>
      </c>
      <c r="E573" s="1091"/>
      <c r="F573" s="1091">
        <v>174902</v>
      </c>
      <c r="G573" s="179">
        <v>69000</v>
      </c>
      <c r="H573" s="179">
        <v>76000</v>
      </c>
      <c r="I573" s="131">
        <f t="shared" si="33"/>
        <v>31043</v>
      </c>
      <c r="J573" s="170">
        <f t="shared" si="31"/>
        <v>40.846052631578949</v>
      </c>
      <c r="K573" s="164"/>
      <c r="L573" s="131"/>
      <c r="M573" s="131"/>
      <c r="N573" s="15"/>
      <c r="O573" s="15"/>
      <c r="P573" s="15"/>
      <c r="Q573" s="15">
        <v>31043</v>
      </c>
      <c r="R573" s="15"/>
      <c r="S573" s="15"/>
      <c r="T573" s="15"/>
    </row>
    <row r="574" spans="1:20" ht="16.2" customHeight="1" x14ac:dyDescent="0.25">
      <c r="A574" s="125"/>
      <c r="B574" s="125"/>
      <c r="C574" s="1012" t="s">
        <v>820</v>
      </c>
      <c r="D574" s="964" t="s">
        <v>832</v>
      </c>
      <c r="E574" s="1091"/>
      <c r="F574" s="1091">
        <v>162942</v>
      </c>
      <c r="G574" s="179">
        <v>608</v>
      </c>
      <c r="H574" s="179">
        <v>25308</v>
      </c>
      <c r="I574" s="131">
        <f t="shared" si="33"/>
        <v>22321</v>
      </c>
      <c r="J574" s="170">
        <f t="shared" ref="J574:J576" si="34">I574/H574*100</f>
        <v>88.197407934250037</v>
      </c>
      <c r="K574" s="164"/>
      <c r="L574" s="131"/>
      <c r="M574" s="131"/>
      <c r="N574" s="15"/>
      <c r="O574" s="15"/>
      <c r="P574" s="15"/>
      <c r="Q574" s="15">
        <v>22321</v>
      </c>
      <c r="R574" s="15"/>
      <c r="S574" s="15"/>
      <c r="T574" s="15"/>
    </row>
    <row r="575" spans="1:20" ht="16.2" customHeight="1" x14ac:dyDescent="0.25">
      <c r="A575" s="125"/>
      <c r="B575" s="125"/>
      <c r="C575" s="1012" t="s">
        <v>624</v>
      </c>
      <c r="D575" s="924" t="s">
        <v>830</v>
      </c>
      <c r="E575" s="1091"/>
      <c r="F575" s="1091">
        <v>162903</v>
      </c>
      <c r="G575" s="179">
        <v>20088</v>
      </c>
      <c r="H575" s="179">
        <v>21258</v>
      </c>
      <c r="I575" s="131">
        <f t="shared" si="33"/>
        <v>21253</v>
      </c>
      <c r="J575" s="170">
        <f t="shared" si="34"/>
        <v>99.976479443033213</v>
      </c>
      <c r="K575" s="164"/>
      <c r="L575" s="131"/>
      <c r="M575" s="131">
        <v>251</v>
      </c>
      <c r="N575" s="15"/>
      <c r="O575" s="15"/>
      <c r="P575" s="15">
        <v>2476</v>
      </c>
      <c r="Q575" s="15">
        <v>18526</v>
      </c>
      <c r="R575" s="15"/>
      <c r="S575" s="15"/>
      <c r="T575" s="15"/>
    </row>
    <row r="576" spans="1:20" ht="16.2" customHeight="1" x14ac:dyDescent="0.25">
      <c r="A576" s="125"/>
      <c r="B576" s="125"/>
      <c r="C576" s="1012" t="s">
        <v>625</v>
      </c>
      <c r="D576" s="924" t="s">
        <v>831</v>
      </c>
      <c r="E576" s="1091"/>
      <c r="F576" s="1091">
        <v>162958</v>
      </c>
      <c r="G576" s="179">
        <v>1302</v>
      </c>
      <c r="H576" s="179">
        <v>1302</v>
      </c>
      <c r="I576" s="131">
        <f t="shared" si="33"/>
        <v>0</v>
      </c>
      <c r="J576" s="170">
        <f t="shared" si="34"/>
        <v>0</v>
      </c>
      <c r="K576" s="164"/>
      <c r="L576" s="131"/>
      <c r="M576" s="131"/>
      <c r="N576" s="15"/>
      <c r="O576" s="15"/>
      <c r="P576" s="15"/>
      <c r="Q576" s="15"/>
      <c r="R576" s="15"/>
      <c r="S576" s="15"/>
      <c r="T576" s="15"/>
    </row>
    <row r="577" spans="1:20" s="532" customFormat="1" ht="16.2" customHeight="1" x14ac:dyDescent="0.25">
      <c r="A577" s="539"/>
      <c r="B577" s="539"/>
      <c r="C577" s="1012" t="s">
        <v>626</v>
      </c>
      <c r="D577" s="924" t="s">
        <v>2220</v>
      </c>
      <c r="E577" s="1091"/>
      <c r="F577" s="1091">
        <v>162929</v>
      </c>
      <c r="G577" s="543">
        <v>1000</v>
      </c>
      <c r="H577" s="543">
        <v>1000</v>
      </c>
      <c r="I577" s="131">
        <f t="shared" si="33"/>
        <v>0</v>
      </c>
      <c r="J577" s="170">
        <f t="shared" ref="J577:J640" si="35">I577/H577*100</f>
        <v>0</v>
      </c>
      <c r="K577" s="552"/>
      <c r="L577" s="542"/>
      <c r="M577" s="542"/>
      <c r="N577" s="362"/>
      <c r="O577" s="362"/>
      <c r="P577" s="362"/>
      <c r="Q577" s="362"/>
      <c r="R577" s="362"/>
      <c r="S577" s="362"/>
      <c r="T577" s="362"/>
    </row>
    <row r="578" spans="1:20" ht="16.2" customHeight="1" x14ac:dyDescent="0.25">
      <c r="A578" s="125"/>
      <c r="B578" s="125"/>
      <c r="C578" s="1012" t="s">
        <v>627</v>
      </c>
      <c r="D578" s="1041" t="s">
        <v>979</v>
      </c>
      <c r="E578" s="1091"/>
      <c r="F578" s="1091">
        <v>164929</v>
      </c>
      <c r="G578" s="179">
        <v>2500</v>
      </c>
      <c r="H578" s="179">
        <v>2500</v>
      </c>
      <c r="I578" s="131">
        <f t="shared" si="33"/>
        <v>2467</v>
      </c>
      <c r="J578" s="170">
        <f t="shared" si="35"/>
        <v>98.68</v>
      </c>
      <c r="K578" s="164"/>
      <c r="L578" s="131"/>
      <c r="M578" s="131"/>
      <c r="N578" s="15"/>
      <c r="O578" s="15"/>
      <c r="P578" s="15"/>
      <c r="Q578" s="15">
        <v>2467</v>
      </c>
      <c r="R578" s="15"/>
      <c r="S578" s="15"/>
      <c r="T578" s="15"/>
    </row>
    <row r="579" spans="1:20" ht="24" customHeight="1" x14ac:dyDescent="0.25">
      <c r="A579" s="125"/>
      <c r="B579" s="125"/>
      <c r="C579" s="1012" t="s">
        <v>628</v>
      </c>
      <c r="D579" s="1041" t="s">
        <v>1104</v>
      </c>
      <c r="E579" s="1091"/>
      <c r="F579" s="1091">
        <v>162967</v>
      </c>
      <c r="G579" s="179">
        <v>2646</v>
      </c>
      <c r="H579" s="179">
        <v>2646</v>
      </c>
      <c r="I579" s="131">
        <f t="shared" si="33"/>
        <v>0</v>
      </c>
      <c r="J579" s="170">
        <f t="shared" si="35"/>
        <v>0</v>
      </c>
      <c r="K579" s="164"/>
      <c r="L579" s="131"/>
      <c r="M579" s="131"/>
      <c r="N579" s="15"/>
      <c r="O579" s="15"/>
      <c r="P579" s="15"/>
      <c r="Q579" s="15"/>
      <c r="R579" s="15"/>
      <c r="S579" s="15"/>
      <c r="T579" s="15"/>
    </row>
    <row r="580" spans="1:20" ht="16.2" customHeight="1" x14ac:dyDescent="0.25">
      <c r="A580" s="318"/>
      <c r="B580" s="318"/>
      <c r="C580" s="1012" t="s">
        <v>629</v>
      </c>
      <c r="D580" s="1041" t="s">
        <v>1105</v>
      </c>
      <c r="E580" s="1091"/>
      <c r="F580" s="1091">
        <v>164933</v>
      </c>
      <c r="G580" s="320">
        <v>15000</v>
      </c>
      <c r="H580" s="320">
        <v>18925</v>
      </c>
      <c r="I580" s="131">
        <f t="shared" si="33"/>
        <v>18660</v>
      </c>
      <c r="J580" s="322">
        <f t="shared" si="35"/>
        <v>98.599735799207394</v>
      </c>
      <c r="K580" s="527"/>
      <c r="L580" s="321"/>
      <c r="M580" s="321"/>
      <c r="N580" s="320"/>
      <c r="O580" s="320"/>
      <c r="P580" s="320"/>
      <c r="Q580" s="320">
        <v>18660</v>
      </c>
      <c r="R580" s="320"/>
      <c r="S580" s="320"/>
      <c r="T580" s="320"/>
    </row>
    <row r="581" spans="1:20" ht="16.2" customHeight="1" x14ac:dyDescent="0.25">
      <c r="A581" s="125"/>
      <c r="B581" s="125"/>
      <c r="C581" s="1012" t="s">
        <v>630</v>
      </c>
      <c r="D581" s="1053" t="s">
        <v>631</v>
      </c>
      <c r="E581" s="1097"/>
      <c r="F581" s="1091"/>
      <c r="G581" s="15"/>
      <c r="H581" s="15"/>
      <c r="I581" s="131"/>
      <c r="J581" s="322"/>
      <c r="K581" s="164"/>
      <c r="L581" s="131"/>
      <c r="M581" s="131"/>
      <c r="N581" s="15"/>
      <c r="O581" s="15"/>
      <c r="P581" s="15"/>
      <c r="Q581" s="15"/>
      <c r="R581" s="15"/>
      <c r="S581" s="15"/>
      <c r="T581" s="15"/>
    </row>
    <row r="582" spans="1:20" ht="16.2" customHeight="1" x14ac:dyDescent="0.25">
      <c r="A582" s="125"/>
      <c r="B582" s="125"/>
      <c r="C582" s="1011" t="s">
        <v>833</v>
      </c>
      <c r="D582" s="1145" t="s">
        <v>633</v>
      </c>
      <c r="E582" s="1097"/>
      <c r="F582" s="1091"/>
      <c r="G582" s="15"/>
      <c r="H582" s="15"/>
      <c r="I582" s="131"/>
      <c r="J582" s="322"/>
      <c r="K582" s="164"/>
      <c r="L582" s="131"/>
      <c r="M582" s="131"/>
      <c r="N582" s="15"/>
      <c r="O582" s="15"/>
      <c r="P582" s="15"/>
      <c r="Q582" s="15"/>
      <c r="R582" s="15"/>
      <c r="S582" s="15"/>
      <c r="T582" s="15"/>
    </row>
    <row r="583" spans="1:20" ht="34.950000000000003" customHeight="1" x14ac:dyDescent="0.25">
      <c r="A583" s="125"/>
      <c r="B583" s="125"/>
      <c r="C583" s="1011" t="s">
        <v>2221</v>
      </c>
      <c r="D583" s="1146" t="s">
        <v>2222</v>
      </c>
      <c r="E583" s="1091"/>
      <c r="F583" s="1091">
        <v>163652</v>
      </c>
      <c r="G583" s="15">
        <v>269039</v>
      </c>
      <c r="H583" s="15">
        <v>267223</v>
      </c>
      <c r="I583" s="131">
        <f t="shared" si="33"/>
        <v>11325</v>
      </c>
      <c r="J583" s="322">
        <f t="shared" si="35"/>
        <v>4.2380334028133806</v>
      </c>
      <c r="K583" s="164"/>
      <c r="L583" s="131"/>
      <c r="M583" s="131">
        <v>1174</v>
      </c>
      <c r="N583" s="15"/>
      <c r="O583" s="15"/>
      <c r="P583" s="15">
        <v>10151</v>
      </c>
      <c r="Q583" s="15"/>
      <c r="R583" s="15"/>
      <c r="S583" s="15"/>
      <c r="T583" s="15"/>
    </row>
    <row r="584" spans="1:20" ht="25.2" customHeight="1" x14ac:dyDescent="0.25">
      <c r="A584" s="125"/>
      <c r="B584" s="125"/>
      <c r="C584" s="1011" t="s">
        <v>2223</v>
      </c>
      <c r="D584" s="1147" t="s">
        <v>2224</v>
      </c>
      <c r="E584" s="1091"/>
      <c r="F584" s="1091">
        <v>163653</v>
      </c>
      <c r="G584" s="15">
        <v>768289</v>
      </c>
      <c r="H584" s="15">
        <v>768289</v>
      </c>
      <c r="I584" s="131">
        <f t="shared" si="33"/>
        <v>9512</v>
      </c>
      <c r="J584" s="170">
        <f t="shared" si="35"/>
        <v>1.2380757761727683</v>
      </c>
      <c r="K584" s="164"/>
      <c r="L584" s="131"/>
      <c r="M584" s="131"/>
      <c r="N584" s="15"/>
      <c r="O584" s="15"/>
      <c r="P584" s="15">
        <v>9512</v>
      </c>
      <c r="Q584" s="15"/>
      <c r="R584" s="15"/>
      <c r="S584" s="15"/>
      <c r="T584" s="15"/>
    </row>
    <row r="585" spans="1:20" ht="18" customHeight="1" x14ac:dyDescent="0.25">
      <c r="A585" s="125"/>
      <c r="B585" s="125"/>
      <c r="C585" s="1011"/>
      <c r="D585" s="1148" t="s">
        <v>2025</v>
      </c>
      <c r="E585" s="1115"/>
      <c r="F585" s="1115"/>
      <c r="G585" s="15"/>
      <c r="H585" s="15"/>
      <c r="I585" s="131"/>
      <c r="J585" s="170"/>
      <c r="K585" s="164"/>
      <c r="L585" s="131"/>
      <c r="M585" s="131"/>
      <c r="N585" s="15"/>
      <c r="O585" s="15"/>
      <c r="P585" s="15"/>
      <c r="Q585" s="15"/>
      <c r="R585" s="15"/>
      <c r="S585" s="15"/>
      <c r="T585" s="15"/>
    </row>
    <row r="586" spans="1:20" ht="26.4" customHeight="1" x14ac:dyDescent="0.25">
      <c r="A586" s="125"/>
      <c r="B586" s="125"/>
      <c r="C586" s="317" t="s">
        <v>981</v>
      </c>
      <c r="D586" s="1149" t="s">
        <v>641</v>
      </c>
      <c r="E586" s="1115"/>
      <c r="F586" s="1115">
        <v>163603</v>
      </c>
      <c r="G586" s="15">
        <v>10113</v>
      </c>
      <c r="H586" s="15">
        <v>0</v>
      </c>
      <c r="I586" s="131">
        <f t="shared" si="33"/>
        <v>0</v>
      </c>
      <c r="J586" s="170"/>
      <c r="K586" s="164"/>
      <c r="L586" s="131"/>
      <c r="M586" s="131"/>
      <c r="N586" s="15"/>
      <c r="O586" s="15"/>
      <c r="P586" s="15"/>
      <c r="Q586" s="15"/>
      <c r="R586" s="15"/>
      <c r="S586" s="15"/>
      <c r="T586" s="15"/>
    </row>
    <row r="587" spans="1:20" ht="24" customHeight="1" x14ac:dyDescent="0.25">
      <c r="A587" s="125"/>
      <c r="B587" s="125"/>
      <c r="C587" s="1150" t="s">
        <v>982</v>
      </c>
      <c r="D587" s="1151" t="s">
        <v>642</v>
      </c>
      <c r="E587" s="1115"/>
      <c r="F587" s="1115">
        <v>163604</v>
      </c>
      <c r="G587" s="15">
        <v>4106</v>
      </c>
      <c r="H587" s="15">
        <v>0</v>
      </c>
      <c r="I587" s="131">
        <f t="shared" si="33"/>
        <v>0</v>
      </c>
      <c r="J587" s="170"/>
      <c r="K587" s="164"/>
      <c r="L587" s="131"/>
      <c r="M587" s="131"/>
      <c r="N587" s="15"/>
      <c r="O587" s="15"/>
      <c r="P587" s="15"/>
      <c r="Q587" s="15"/>
      <c r="R587" s="15"/>
      <c r="S587" s="15"/>
      <c r="T587" s="15"/>
    </row>
    <row r="588" spans="1:20" s="532" customFormat="1" ht="24" customHeight="1" x14ac:dyDescent="0.25">
      <c r="A588" s="539"/>
      <c r="B588" s="539"/>
      <c r="C588" s="1150" t="s">
        <v>983</v>
      </c>
      <c r="D588" s="1151" t="s">
        <v>643</v>
      </c>
      <c r="E588" s="1115"/>
      <c r="F588" s="1115">
        <v>163606</v>
      </c>
      <c r="G588" s="362">
        <v>10778</v>
      </c>
      <c r="H588" s="362">
        <v>61616</v>
      </c>
      <c r="I588" s="131">
        <f t="shared" si="33"/>
        <v>37601</v>
      </c>
      <c r="J588" s="170">
        <f t="shared" si="35"/>
        <v>61.024733835367442</v>
      </c>
      <c r="K588" s="552"/>
      <c r="L588" s="542"/>
      <c r="M588" s="542"/>
      <c r="N588" s="362"/>
      <c r="O588" s="362"/>
      <c r="P588" s="362">
        <v>37601</v>
      </c>
      <c r="Q588" s="362"/>
      <c r="R588" s="362"/>
      <c r="S588" s="362"/>
      <c r="T588" s="362"/>
    </row>
    <row r="589" spans="1:20" s="532" customFormat="1" ht="24" customHeight="1" x14ac:dyDescent="0.25">
      <c r="A589" s="539"/>
      <c r="B589" s="539"/>
      <c r="C589" s="1150" t="s">
        <v>984</v>
      </c>
      <c r="D589" s="1149" t="s">
        <v>644</v>
      </c>
      <c r="E589" s="1115"/>
      <c r="F589" s="1115">
        <v>163607</v>
      </c>
      <c r="G589" s="362">
        <v>944966</v>
      </c>
      <c r="H589" s="362">
        <v>950854</v>
      </c>
      <c r="I589" s="131">
        <f t="shared" si="33"/>
        <v>423030</v>
      </c>
      <c r="J589" s="170">
        <f t="shared" si="35"/>
        <v>44.489479983257155</v>
      </c>
      <c r="K589" s="552"/>
      <c r="L589" s="542"/>
      <c r="M589" s="542">
        <v>91247</v>
      </c>
      <c r="N589" s="362"/>
      <c r="O589" s="362"/>
      <c r="P589" s="362">
        <v>331783</v>
      </c>
      <c r="Q589" s="362"/>
      <c r="R589" s="362"/>
      <c r="S589" s="362"/>
      <c r="T589" s="362"/>
    </row>
    <row r="590" spans="1:20" s="532" customFormat="1" ht="24" customHeight="1" x14ac:dyDescent="0.25">
      <c r="A590" s="539"/>
      <c r="B590" s="539"/>
      <c r="C590" s="1150" t="s">
        <v>985</v>
      </c>
      <c r="D590" s="1149" t="s">
        <v>645</v>
      </c>
      <c r="E590" s="1115"/>
      <c r="F590" s="1115">
        <v>163608</v>
      </c>
      <c r="G590" s="362">
        <v>471834</v>
      </c>
      <c r="H590" s="362">
        <v>613204</v>
      </c>
      <c r="I590" s="131">
        <f t="shared" si="33"/>
        <v>5503</v>
      </c>
      <c r="J590" s="170">
        <f t="shared" si="35"/>
        <v>0.89741749890737821</v>
      </c>
      <c r="K590" s="552">
        <v>800</v>
      </c>
      <c r="L590" s="542">
        <v>112</v>
      </c>
      <c r="M590" s="542">
        <v>1933</v>
      </c>
      <c r="N590" s="362"/>
      <c r="O590" s="362"/>
      <c r="P590" s="362">
        <v>2658</v>
      </c>
      <c r="Q590" s="362"/>
      <c r="R590" s="362"/>
      <c r="S590" s="362"/>
      <c r="T590" s="362"/>
    </row>
    <row r="591" spans="1:20" s="532" customFormat="1" ht="24" customHeight="1" x14ac:dyDescent="0.25">
      <c r="A591" s="539"/>
      <c r="B591" s="539"/>
      <c r="C591" s="1150" t="s">
        <v>986</v>
      </c>
      <c r="D591" s="1149" t="s">
        <v>646</v>
      </c>
      <c r="E591" s="1115"/>
      <c r="F591" s="1115">
        <v>163609</v>
      </c>
      <c r="G591" s="362">
        <v>159568</v>
      </c>
      <c r="H591" s="362">
        <v>198942</v>
      </c>
      <c r="I591" s="131">
        <f t="shared" si="33"/>
        <v>1401</v>
      </c>
      <c r="J591" s="170">
        <f t="shared" si="35"/>
        <v>0.70422535211267612</v>
      </c>
      <c r="K591" s="552"/>
      <c r="L591" s="542"/>
      <c r="M591" s="542">
        <v>831</v>
      </c>
      <c r="N591" s="362"/>
      <c r="O591" s="362"/>
      <c r="P591" s="362">
        <v>570</v>
      </c>
      <c r="Q591" s="362"/>
      <c r="R591" s="362"/>
      <c r="S591" s="362"/>
      <c r="T591" s="362"/>
    </row>
    <row r="592" spans="1:20" ht="25.95" customHeight="1" x14ac:dyDescent="0.25">
      <c r="A592" s="125"/>
      <c r="B592" s="125"/>
      <c r="C592" s="1150" t="s">
        <v>987</v>
      </c>
      <c r="D592" s="1152" t="s">
        <v>647</v>
      </c>
      <c r="E592" s="1115"/>
      <c r="F592" s="1115">
        <v>163611</v>
      </c>
      <c r="G592" s="15">
        <v>159938</v>
      </c>
      <c r="H592" s="15">
        <v>198641</v>
      </c>
      <c r="I592" s="131">
        <f t="shared" si="33"/>
        <v>58637</v>
      </c>
      <c r="J592" s="170">
        <f t="shared" si="35"/>
        <v>29.519082163299622</v>
      </c>
      <c r="K592" s="164"/>
      <c r="L592" s="131"/>
      <c r="M592" s="131"/>
      <c r="N592" s="15"/>
      <c r="O592" s="15"/>
      <c r="P592" s="15">
        <v>58637</v>
      </c>
      <c r="Q592" s="15"/>
      <c r="R592" s="15"/>
      <c r="S592" s="15"/>
      <c r="T592" s="15"/>
    </row>
    <row r="593" spans="1:20" ht="27" customHeight="1" x14ac:dyDescent="0.25">
      <c r="A593" s="125"/>
      <c r="B593" s="125"/>
      <c r="C593" s="1150" t="s">
        <v>988</v>
      </c>
      <c r="D593" s="1153" t="s">
        <v>648</v>
      </c>
      <c r="E593" s="1115"/>
      <c r="F593" s="1115">
        <v>163612</v>
      </c>
      <c r="G593" s="15">
        <v>57989</v>
      </c>
      <c r="H593" s="15">
        <v>89993</v>
      </c>
      <c r="I593" s="131">
        <f t="shared" si="33"/>
        <v>60061</v>
      </c>
      <c r="J593" s="170">
        <f t="shared" si="35"/>
        <v>66.739635304968161</v>
      </c>
      <c r="K593" s="164"/>
      <c r="L593" s="131"/>
      <c r="M593" s="131">
        <v>1298</v>
      </c>
      <c r="N593" s="15"/>
      <c r="O593" s="15"/>
      <c r="P593" s="15">
        <v>47028</v>
      </c>
      <c r="Q593" s="15"/>
      <c r="R593" s="15">
        <v>11735</v>
      </c>
      <c r="S593" s="15"/>
      <c r="T593" s="15"/>
    </row>
    <row r="594" spans="1:20" ht="25.5" customHeight="1" x14ac:dyDescent="0.25">
      <c r="A594" s="125"/>
      <c r="B594" s="125"/>
      <c r="C594" s="1150" t="s">
        <v>989</v>
      </c>
      <c r="D594" s="1153" t="s">
        <v>2225</v>
      </c>
      <c r="E594" s="1115"/>
      <c r="F594" s="1115">
        <v>163613</v>
      </c>
      <c r="G594" s="15">
        <v>275718</v>
      </c>
      <c r="H594" s="15">
        <v>286306</v>
      </c>
      <c r="I594" s="131">
        <f t="shared" si="33"/>
        <v>272219</v>
      </c>
      <c r="J594" s="170">
        <f t="shared" si="35"/>
        <v>95.079739858752518</v>
      </c>
      <c r="K594" s="164"/>
      <c r="L594" s="131"/>
      <c r="M594" s="131">
        <v>70812</v>
      </c>
      <c r="N594" s="15"/>
      <c r="O594" s="15"/>
      <c r="P594" s="15">
        <v>201407</v>
      </c>
      <c r="Q594" s="15"/>
      <c r="R594" s="15"/>
      <c r="S594" s="15"/>
      <c r="T594" s="15"/>
    </row>
    <row r="595" spans="1:20" ht="25.95" customHeight="1" x14ac:dyDescent="0.25">
      <c r="A595" s="125"/>
      <c r="B595" s="125"/>
      <c r="C595" s="1150" t="s">
        <v>990</v>
      </c>
      <c r="D595" s="1153" t="s">
        <v>649</v>
      </c>
      <c r="E595" s="1115"/>
      <c r="F595" s="1115">
        <v>163614</v>
      </c>
      <c r="G595" s="15">
        <v>88448</v>
      </c>
      <c r="H595" s="15">
        <v>89849</v>
      </c>
      <c r="I595" s="131">
        <f t="shared" si="33"/>
        <v>79247</v>
      </c>
      <c r="J595" s="170">
        <f t="shared" si="35"/>
        <v>88.20020256207637</v>
      </c>
      <c r="K595" s="164">
        <v>619</v>
      </c>
      <c r="L595" s="131">
        <v>28</v>
      </c>
      <c r="M595" s="131">
        <v>5334</v>
      </c>
      <c r="N595" s="15"/>
      <c r="O595" s="15"/>
      <c r="P595" s="15">
        <v>73266</v>
      </c>
      <c r="Q595" s="15"/>
      <c r="R595" s="15"/>
      <c r="S595" s="15"/>
      <c r="T595" s="15"/>
    </row>
    <row r="596" spans="1:20" s="324" customFormat="1" ht="36.6" customHeight="1" x14ac:dyDescent="0.25">
      <c r="A596" s="318"/>
      <c r="B596" s="318"/>
      <c r="C596" s="1150" t="s">
        <v>991</v>
      </c>
      <c r="D596" s="1153" t="s">
        <v>650</v>
      </c>
      <c r="E596" s="1115"/>
      <c r="F596" s="1115">
        <v>163615</v>
      </c>
      <c r="G596" s="320">
        <v>8687</v>
      </c>
      <c r="H596" s="320">
        <v>8687</v>
      </c>
      <c r="I596" s="131">
        <f t="shared" si="33"/>
        <v>8687</v>
      </c>
      <c r="J596" s="170">
        <f t="shared" si="35"/>
        <v>100</v>
      </c>
      <c r="K596" s="527"/>
      <c r="L596" s="321"/>
      <c r="M596" s="321">
        <v>8687</v>
      </c>
      <c r="N596" s="320"/>
      <c r="O596" s="320"/>
      <c r="P596" s="320"/>
      <c r="Q596" s="320"/>
      <c r="R596" s="320"/>
      <c r="S596" s="320"/>
      <c r="T596" s="320"/>
    </row>
    <row r="597" spans="1:20" ht="26.4" customHeight="1" x14ac:dyDescent="0.25">
      <c r="A597" s="125"/>
      <c r="B597" s="125"/>
      <c r="C597" s="1150" t="s">
        <v>992</v>
      </c>
      <c r="D597" s="1153" t="s">
        <v>651</v>
      </c>
      <c r="E597" s="1115"/>
      <c r="F597" s="1115">
        <v>163616</v>
      </c>
      <c r="G597" s="15">
        <v>31299</v>
      </c>
      <c r="H597" s="15">
        <v>31299</v>
      </c>
      <c r="I597" s="131">
        <f t="shared" si="33"/>
        <v>0</v>
      </c>
      <c r="J597" s="170">
        <f t="shared" si="35"/>
        <v>0</v>
      </c>
      <c r="K597" s="164"/>
      <c r="L597" s="131"/>
      <c r="M597" s="131"/>
      <c r="N597" s="15"/>
      <c r="O597" s="15"/>
      <c r="P597" s="15"/>
      <c r="Q597" s="15"/>
      <c r="R597" s="15"/>
      <c r="S597" s="15"/>
      <c r="T597" s="15"/>
    </row>
    <row r="598" spans="1:20" ht="36.6" customHeight="1" x14ac:dyDescent="0.25">
      <c r="A598" s="125"/>
      <c r="B598" s="125"/>
      <c r="C598" s="1150" t="s">
        <v>993</v>
      </c>
      <c r="D598" s="1153" t="s">
        <v>652</v>
      </c>
      <c r="E598" s="1115"/>
      <c r="F598" s="1115">
        <v>163617</v>
      </c>
      <c r="G598" s="15">
        <v>1099</v>
      </c>
      <c r="H598" s="15">
        <v>0</v>
      </c>
      <c r="I598" s="131">
        <f t="shared" si="33"/>
        <v>0</v>
      </c>
      <c r="J598" s="170"/>
      <c r="K598" s="164"/>
      <c r="L598" s="131"/>
      <c r="M598" s="131"/>
      <c r="N598" s="15"/>
      <c r="O598" s="15"/>
      <c r="P598" s="15"/>
      <c r="Q598" s="15"/>
      <c r="R598" s="15"/>
      <c r="S598" s="15"/>
      <c r="T598" s="15"/>
    </row>
    <row r="599" spans="1:20" ht="26.25" customHeight="1" x14ac:dyDescent="0.25">
      <c r="A599" s="125"/>
      <c r="B599" s="125"/>
      <c r="C599" s="1150" t="s">
        <v>994</v>
      </c>
      <c r="D599" s="1153" t="s">
        <v>653</v>
      </c>
      <c r="E599" s="1115"/>
      <c r="F599" s="1115">
        <v>163623</v>
      </c>
      <c r="G599" s="15">
        <v>2908</v>
      </c>
      <c r="H599" s="15">
        <v>2908</v>
      </c>
      <c r="I599" s="131">
        <f t="shared" si="33"/>
        <v>0</v>
      </c>
      <c r="J599" s="170">
        <f t="shared" si="35"/>
        <v>0</v>
      </c>
      <c r="K599" s="164"/>
      <c r="L599" s="131"/>
      <c r="M599" s="131"/>
      <c r="N599" s="15"/>
      <c r="O599" s="15"/>
      <c r="P599" s="15"/>
      <c r="Q599" s="15"/>
      <c r="R599" s="15"/>
      <c r="S599" s="15"/>
      <c r="T599" s="15"/>
    </row>
    <row r="600" spans="1:20" ht="18" customHeight="1" x14ac:dyDescent="0.25">
      <c r="A600" s="125"/>
      <c r="B600" s="125"/>
      <c r="C600" s="1150" t="s">
        <v>995</v>
      </c>
      <c r="D600" s="963" t="s">
        <v>654</v>
      </c>
      <c r="E600" s="1115"/>
      <c r="F600" s="1115">
        <v>163625</v>
      </c>
      <c r="G600" s="15">
        <v>1088000</v>
      </c>
      <c r="H600" s="15">
        <v>1088000</v>
      </c>
      <c r="I600" s="131">
        <f t="shared" si="33"/>
        <v>6876</v>
      </c>
      <c r="J600" s="170">
        <f t="shared" si="35"/>
        <v>0.63198529411764715</v>
      </c>
      <c r="K600" s="164"/>
      <c r="L600" s="131"/>
      <c r="M600" s="131">
        <v>6876</v>
      </c>
      <c r="N600" s="15"/>
      <c r="O600" s="15"/>
      <c r="P600" s="15"/>
      <c r="Q600" s="15"/>
      <c r="R600" s="15"/>
      <c r="S600" s="15"/>
      <c r="T600" s="15"/>
    </row>
    <row r="601" spans="1:20" ht="21.6" customHeight="1" x14ac:dyDescent="0.25">
      <c r="A601" s="125"/>
      <c r="B601" s="125"/>
      <c r="C601" s="1150" t="s">
        <v>996</v>
      </c>
      <c r="D601" s="921" t="s">
        <v>655</v>
      </c>
      <c r="E601" s="1115"/>
      <c r="F601" s="1115">
        <v>163626</v>
      </c>
      <c r="G601" s="15">
        <v>16514</v>
      </c>
      <c r="H601" s="15">
        <v>16514</v>
      </c>
      <c r="I601" s="131">
        <f t="shared" si="33"/>
        <v>0</v>
      </c>
      <c r="J601" s="170">
        <f t="shared" si="35"/>
        <v>0</v>
      </c>
      <c r="K601" s="164"/>
      <c r="L601" s="131"/>
      <c r="M601" s="131"/>
      <c r="N601" s="15"/>
      <c r="O601" s="15"/>
      <c r="P601" s="15"/>
      <c r="Q601" s="15"/>
      <c r="R601" s="15"/>
      <c r="S601" s="15"/>
      <c r="T601" s="15"/>
    </row>
    <row r="602" spans="1:20" ht="24.75" customHeight="1" x14ac:dyDescent="0.25">
      <c r="A602" s="125"/>
      <c r="B602" s="125"/>
      <c r="C602" s="1150" t="s">
        <v>997</v>
      </c>
      <c r="D602" s="1154" t="s">
        <v>634</v>
      </c>
      <c r="E602" s="1115"/>
      <c r="F602" s="1115">
        <v>163627</v>
      </c>
      <c r="G602" s="15">
        <v>785975</v>
      </c>
      <c r="H602" s="15">
        <v>788781</v>
      </c>
      <c r="I602" s="131">
        <f t="shared" si="33"/>
        <v>623516</v>
      </c>
      <c r="J602" s="170">
        <f t="shared" si="35"/>
        <v>79.048050092484473</v>
      </c>
      <c r="K602" s="164"/>
      <c r="L602" s="131"/>
      <c r="M602" s="131">
        <v>128799</v>
      </c>
      <c r="N602" s="15"/>
      <c r="O602" s="15"/>
      <c r="P602" s="15">
        <v>64621</v>
      </c>
      <c r="Q602" s="15">
        <v>430096</v>
      </c>
      <c r="R602" s="15"/>
      <c r="S602" s="15"/>
      <c r="T602" s="15"/>
    </row>
    <row r="603" spans="1:20" ht="18" customHeight="1" x14ac:dyDescent="0.25">
      <c r="A603" s="125"/>
      <c r="B603" s="125"/>
      <c r="C603" s="1150" t="s">
        <v>998</v>
      </c>
      <c r="D603" s="1154" t="s">
        <v>635</v>
      </c>
      <c r="E603" s="1115"/>
      <c r="F603" s="1115">
        <v>163629</v>
      </c>
      <c r="G603" s="15">
        <v>1132578</v>
      </c>
      <c r="H603" s="15">
        <v>1133094</v>
      </c>
      <c r="I603" s="131">
        <f t="shared" si="33"/>
        <v>1059220</v>
      </c>
      <c r="J603" s="170">
        <f t="shared" si="35"/>
        <v>93.48032908125893</v>
      </c>
      <c r="K603" s="164">
        <v>268</v>
      </c>
      <c r="L603" s="131">
        <v>37</v>
      </c>
      <c r="M603" s="131">
        <v>112954</v>
      </c>
      <c r="N603" s="15"/>
      <c r="O603" s="15"/>
      <c r="P603" s="15">
        <v>945961</v>
      </c>
      <c r="Q603" s="15"/>
      <c r="R603" s="15"/>
      <c r="S603" s="15"/>
      <c r="T603" s="15"/>
    </row>
    <row r="604" spans="1:20" ht="28.2" customHeight="1" x14ac:dyDescent="0.25">
      <c r="A604" s="125"/>
      <c r="B604" s="125"/>
      <c r="C604" s="1150" t="s">
        <v>999</v>
      </c>
      <c r="D604" s="921" t="s">
        <v>636</v>
      </c>
      <c r="E604" s="1115"/>
      <c r="F604" s="1115">
        <v>163628</v>
      </c>
      <c r="G604" s="15">
        <v>33166</v>
      </c>
      <c r="H604" s="15">
        <v>35322</v>
      </c>
      <c r="I604" s="131">
        <f t="shared" si="33"/>
        <v>23694</v>
      </c>
      <c r="J604" s="170">
        <f t="shared" si="35"/>
        <v>67.08000679463224</v>
      </c>
      <c r="K604" s="164"/>
      <c r="L604" s="131"/>
      <c r="M604" s="131">
        <v>2451</v>
      </c>
      <c r="N604" s="15"/>
      <c r="O604" s="15"/>
      <c r="P604" s="15">
        <v>21243</v>
      </c>
      <c r="Q604" s="15"/>
      <c r="R604" s="15"/>
      <c r="S604" s="15"/>
      <c r="T604" s="15"/>
    </row>
    <row r="605" spans="1:20" ht="27" customHeight="1" x14ac:dyDescent="0.25">
      <c r="A605" s="125"/>
      <c r="B605" s="125"/>
      <c r="C605" s="1150" t="s">
        <v>1000</v>
      </c>
      <c r="D605" s="1019" t="s">
        <v>637</v>
      </c>
      <c r="E605" s="1115"/>
      <c r="F605" s="1115">
        <v>163633</v>
      </c>
      <c r="G605" s="15">
        <v>128636</v>
      </c>
      <c r="H605" s="15">
        <v>129309</v>
      </c>
      <c r="I605" s="131">
        <f t="shared" si="33"/>
        <v>28458</v>
      </c>
      <c r="J605" s="170">
        <f t="shared" si="35"/>
        <v>22.007748880588355</v>
      </c>
      <c r="K605" s="164"/>
      <c r="L605" s="131"/>
      <c r="M605" s="131">
        <v>22447</v>
      </c>
      <c r="N605" s="15"/>
      <c r="O605" s="15">
        <v>673</v>
      </c>
      <c r="P605" s="15">
        <v>5338</v>
      </c>
      <c r="Q605" s="15"/>
      <c r="R605" s="15"/>
      <c r="S605" s="15"/>
      <c r="T605" s="15"/>
    </row>
    <row r="606" spans="1:20" ht="24" customHeight="1" x14ac:dyDescent="0.25">
      <c r="A606" s="125"/>
      <c r="B606" s="125"/>
      <c r="C606" s="1150" t="s">
        <v>1001</v>
      </c>
      <c r="D606" s="921" t="s">
        <v>2226</v>
      </c>
      <c r="E606" s="1115"/>
      <c r="F606" s="1115">
        <v>163637</v>
      </c>
      <c r="G606" s="15">
        <v>433436</v>
      </c>
      <c r="H606" s="15">
        <v>440930</v>
      </c>
      <c r="I606" s="131">
        <f t="shared" si="33"/>
        <v>360848</v>
      </c>
      <c r="J606" s="170">
        <f t="shared" si="35"/>
        <v>81.83793345882566</v>
      </c>
      <c r="K606" s="164"/>
      <c r="L606" s="131"/>
      <c r="M606" s="131">
        <v>93866</v>
      </c>
      <c r="N606" s="15"/>
      <c r="O606" s="15"/>
      <c r="P606" s="15">
        <v>266982</v>
      </c>
      <c r="Q606" s="15"/>
      <c r="R606" s="15"/>
      <c r="S606" s="15"/>
      <c r="T606" s="15"/>
    </row>
    <row r="607" spans="1:20" ht="24.9" customHeight="1" x14ac:dyDescent="0.25">
      <c r="A607" s="125"/>
      <c r="B607" s="125"/>
      <c r="C607" s="1150" t="s">
        <v>1002</v>
      </c>
      <c r="D607" s="1019" t="s">
        <v>2227</v>
      </c>
      <c r="E607" s="1115"/>
      <c r="F607" s="1115">
        <v>163638</v>
      </c>
      <c r="G607" s="15">
        <v>4493</v>
      </c>
      <c r="H607" s="15">
        <v>4493</v>
      </c>
      <c r="I607" s="131">
        <f t="shared" si="33"/>
        <v>0</v>
      </c>
      <c r="J607" s="170">
        <f t="shared" si="35"/>
        <v>0</v>
      </c>
      <c r="K607" s="164"/>
      <c r="L607" s="131"/>
      <c r="M607" s="131"/>
      <c r="N607" s="15"/>
      <c r="O607" s="15"/>
      <c r="P607" s="15"/>
      <c r="Q607" s="15"/>
      <c r="R607" s="15"/>
      <c r="S607" s="15"/>
      <c r="T607" s="15"/>
    </row>
    <row r="608" spans="1:20" ht="26.4" customHeight="1" x14ac:dyDescent="0.25">
      <c r="A608" s="125"/>
      <c r="B608" s="125"/>
      <c r="C608" s="1150" t="s">
        <v>1003</v>
      </c>
      <c r="D608" s="1019" t="s">
        <v>640</v>
      </c>
      <c r="E608" s="1115" t="s">
        <v>109</v>
      </c>
      <c r="F608" s="1115">
        <v>163639</v>
      </c>
      <c r="G608" s="15">
        <v>87506</v>
      </c>
      <c r="H608" s="15">
        <v>87688</v>
      </c>
      <c r="I608" s="131">
        <f t="shared" si="33"/>
        <v>83787</v>
      </c>
      <c r="J608" s="170">
        <f t="shared" si="35"/>
        <v>95.55127269409725</v>
      </c>
      <c r="K608" s="164"/>
      <c r="L608" s="131"/>
      <c r="M608" s="131">
        <v>800</v>
      </c>
      <c r="N608" s="15"/>
      <c r="O608" s="15"/>
      <c r="P608" s="15"/>
      <c r="Q608" s="15">
        <v>82987</v>
      </c>
      <c r="R608" s="15"/>
      <c r="S608" s="15"/>
      <c r="T608" s="15"/>
    </row>
    <row r="609" spans="1:20" ht="27" customHeight="1" x14ac:dyDescent="0.25">
      <c r="A609" s="125"/>
      <c r="B609" s="125"/>
      <c r="C609" s="1150" t="s">
        <v>1004</v>
      </c>
      <c r="D609" s="1019" t="s">
        <v>834</v>
      </c>
      <c r="E609" s="1115"/>
      <c r="F609" s="1115">
        <v>163640</v>
      </c>
      <c r="G609" s="15">
        <v>1661</v>
      </c>
      <c r="H609" s="15">
        <v>1661</v>
      </c>
      <c r="I609" s="131">
        <f t="shared" si="33"/>
        <v>0</v>
      </c>
      <c r="J609" s="170">
        <f t="shared" si="35"/>
        <v>0</v>
      </c>
      <c r="K609" s="164"/>
      <c r="L609" s="131"/>
      <c r="M609" s="131"/>
      <c r="N609" s="131"/>
      <c r="O609" s="131"/>
      <c r="P609" s="131"/>
      <c r="Q609" s="131"/>
      <c r="R609" s="131"/>
      <c r="S609" s="131"/>
      <c r="T609" s="131"/>
    </row>
    <row r="610" spans="1:20" ht="28.5" customHeight="1" x14ac:dyDescent="0.25">
      <c r="A610" s="125"/>
      <c r="B610" s="125"/>
      <c r="C610" s="1150" t="s">
        <v>1005</v>
      </c>
      <c r="D610" s="1019" t="s">
        <v>1007</v>
      </c>
      <c r="E610" s="1115"/>
      <c r="F610" s="1115">
        <v>163646</v>
      </c>
      <c r="G610" s="15">
        <v>13</v>
      </c>
      <c r="H610" s="15">
        <v>13</v>
      </c>
      <c r="I610" s="131">
        <f t="shared" si="33"/>
        <v>13</v>
      </c>
      <c r="J610" s="170">
        <f t="shared" si="35"/>
        <v>100</v>
      </c>
      <c r="K610" s="164"/>
      <c r="L610" s="131"/>
      <c r="M610" s="131"/>
      <c r="N610" s="131"/>
      <c r="O610" s="131"/>
      <c r="P610" s="131"/>
      <c r="Q610" s="131"/>
      <c r="R610" s="131">
        <v>13</v>
      </c>
      <c r="S610" s="131"/>
      <c r="T610" s="131"/>
    </row>
    <row r="611" spans="1:20" ht="24" customHeight="1" x14ac:dyDescent="0.25">
      <c r="A611" s="125"/>
      <c r="B611" s="125"/>
      <c r="C611" s="1150" t="s">
        <v>1006</v>
      </c>
      <c r="D611" s="963" t="s">
        <v>1073</v>
      </c>
      <c r="E611" s="1115"/>
      <c r="F611" s="1115">
        <v>163648</v>
      </c>
      <c r="G611" s="15">
        <v>5000</v>
      </c>
      <c r="H611" s="15">
        <v>5000</v>
      </c>
      <c r="I611" s="131">
        <f t="shared" si="33"/>
        <v>4811</v>
      </c>
      <c r="J611" s="170">
        <f t="shared" si="35"/>
        <v>96.22</v>
      </c>
      <c r="K611" s="164"/>
      <c r="L611" s="131"/>
      <c r="M611" s="131">
        <v>7</v>
      </c>
      <c r="N611" s="131"/>
      <c r="O611" s="131"/>
      <c r="P611" s="131">
        <v>4800</v>
      </c>
      <c r="Q611" s="131"/>
      <c r="R611" s="131">
        <v>4</v>
      </c>
      <c r="S611" s="131"/>
      <c r="T611" s="131"/>
    </row>
    <row r="612" spans="1:20" ht="19.2" customHeight="1" x14ac:dyDescent="0.25">
      <c r="A612" s="125"/>
      <c r="B612" s="125"/>
      <c r="C612" s="1155" t="s">
        <v>835</v>
      </c>
      <c r="D612" s="1156" t="s">
        <v>656</v>
      </c>
      <c r="E612" s="1115"/>
      <c r="F612" s="1115">
        <v>162630</v>
      </c>
      <c r="G612" s="15">
        <v>79115</v>
      </c>
      <c r="H612" s="15">
        <v>79115</v>
      </c>
      <c r="I612" s="131">
        <f t="shared" si="33"/>
        <v>76822</v>
      </c>
      <c r="J612" s="170">
        <f t="shared" si="35"/>
        <v>97.101687417051124</v>
      </c>
      <c r="K612" s="164"/>
      <c r="L612" s="131"/>
      <c r="M612" s="131"/>
      <c r="N612" s="131"/>
      <c r="O612" s="131"/>
      <c r="P612" s="131"/>
      <c r="Q612" s="131">
        <v>76822</v>
      </c>
      <c r="R612" s="131"/>
      <c r="S612" s="131"/>
      <c r="T612" s="131"/>
    </row>
    <row r="613" spans="1:20" ht="16.95" customHeight="1" x14ac:dyDescent="0.25">
      <c r="A613" s="125"/>
      <c r="B613" s="125"/>
      <c r="C613" s="1157"/>
      <c r="D613" s="1158" t="s">
        <v>2228</v>
      </c>
      <c r="E613" s="1115"/>
      <c r="F613" s="1115"/>
      <c r="G613" s="15"/>
      <c r="H613" s="15"/>
      <c r="I613" s="131"/>
      <c r="J613" s="170"/>
      <c r="K613" s="164"/>
      <c r="L613" s="131"/>
      <c r="M613" s="131"/>
      <c r="N613" s="131"/>
      <c r="O613" s="131"/>
      <c r="P613" s="131"/>
      <c r="Q613" s="131"/>
      <c r="R613" s="131"/>
      <c r="S613" s="131"/>
      <c r="T613" s="131"/>
    </row>
    <row r="614" spans="1:20" ht="17.399999999999999" customHeight="1" x14ac:dyDescent="0.25">
      <c r="A614" s="125"/>
      <c r="B614" s="125"/>
      <c r="C614" s="1155" t="s">
        <v>836</v>
      </c>
      <c r="D614" s="1159" t="s">
        <v>657</v>
      </c>
      <c r="E614" s="1160"/>
      <c r="F614" s="1115"/>
      <c r="G614" s="15"/>
      <c r="H614" s="15"/>
      <c r="I614" s="131"/>
      <c r="J614" s="170"/>
      <c r="K614" s="164"/>
      <c r="L614" s="131"/>
      <c r="M614" s="131"/>
      <c r="N614" s="131"/>
      <c r="O614" s="131"/>
      <c r="P614" s="131"/>
      <c r="Q614" s="131"/>
      <c r="R614" s="131"/>
      <c r="S614" s="131"/>
      <c r="T614" s="131"/>
    </row>
    <row r="615" spans="1:20" ht="30" customHeight="1" x14ac:dyDescent="0.25">
      <c r="A615" s="125"/>
      <c r="B615" s="125"/>
      <c r="C615" s="1157" t="s">
        <v>1009</v>
      </c>
      <c r="D615" s="921" t="s">
        <v>658</v>
      </c>
      <c r="E615" s="1160"/>
      <c r="F615" s="1115">
        <v>163621</v>
      </c>
      <c r="G615" s="15">
        <v>10082598</v>
      </c>
      <c r="H615" s="15">
        <v>10188858</v>
      </c>
      <c r="I615" s="131">
        <f t="shared" si="33"/>
        <v>5031941</v>
      </c>
      <c r="J615" s="170">
        <f t="shared" si="35"/>
        <v>49.386702611813803</v>
      </c>
      <c r="K615" s="164"/>
      <c r="L615" s="131"/>
      <c r="M615" s="131">
        <v>1028490</v>
      </c>
      <c r="N615" s="131"/>
      <c r="O615" s="131"/>
      <c r="P615" s="131">
        <v>3636513</v>
      </c>
      <c r="Q615" s="131">
        <v>366938</v>
      </c>
      <c r="R615" s="131"/>
      <c r="S615" s="131"/>
      <c r="T615" s="131"/>
    </row>
    <row r="616" spans="1:20" ht="16.2" customHeight="1" x14ac:dyDescent="0.25">
      <c r="A616" s="125"/>
      <c r="B616" s="125"/>
      <c r="C616" s="1157" t="s">
        <v>1010</v>
      </c>
      <c r="D616" s="980" t="s">
        <v>659</v>
      </c>
      <c r="E616" s="1160"/>
      <c r="F616" s="1115">
        <v>162687</v>
      </c>
      <c r="G616" s="15">
        <v>6564942</v>
      </c>
      <c r="H616" s="15">
        <v>6918448</v>
      </c>
      <c r="I616" s="131">
        <f t="shared" si="33"/>
        <v>6142824</v>
      </c>
      <c r="J616" s="170">
        <f t="shared" si="35"/>
        <v>88.789046329465805</v>
      </c>
      <c r="K616" s="164"/>
      <c r="L616" s="131"/>
      <c r="M616" s="131">
        <v>1587672</v>
      </c>
      <c r="N616" s="131"/>
      <c r="O616" s="131"/>
      <c r="P616" s="131">
        <v>4412882</v>
      </c>
      <c r="Q616" s="131">
        <v>142270</v>
      </c>
      <c r="R616" s="131"/>
      <c r="S616" s="131"/>
      <c r="T616" s="131"/>
    </row>
    <row r="617" spans="1:20" ht="16.2" customHeight="1" x14ac:dyDescent="0.25">
      <c r="A617" s="125"/>
      <c r="B617" s="125"/>
      <c r="C617" s="1157" t="s">
        <v>1011</v>
      </c>
      <c r="D617" s="921" t="s">
        <v>660</v>
      </c>
      <c r="E617" s="1160"/>
      <c r="F617" s="1115">
        <v>163702</v>
      </c>
      <c r="G617" s="15">
        <v>2774292</v>
      </c>
      <c r="H617" s="15">
        <v>2782322</v>
      </c>
      <c r="I617" s="131">
        <f t="shared" si="33"/>
        <v>1371712</v>
      </c>
      <c r="J617" s="170">
        <f t="shared" si="35"/>
        <v>49.300979541548386</v>
      </c>
      <c r="K617" s="164"/>
      <c r="L617" s="131"/>
      <c r="M617" s="131">
        <v>200775</v>
      </c>
      <c r="N617" s="131"/>
      <c r="O617" s="131"/>
      <c r="P617" s="131">
        <v>1098935</v>
      </c>
      <c r="Q617" s="131">
        <v>72002</v>
      </c>
      <c r="R617" s="131"/>
      <c r="S617" s="131"/>
      <c r="T617" s="131"/>
    </row>
    <row r="618" spans="1:20" ht="16.2" customHeight="1" x14ac:dyDescent="0.25">
      <c r="A618" s="125"/>
      <c r="B618" s="125"/>
      <c r="C618" s="1157" t="s">
        <v>1012</v>
      </c>
      <c r="D618" s="921" t="s">
        <v>837</v>
      </c>
      <c r="E618" s="1161"/>
      <c r="F618" s="1115">
        <v>163641</v>
      </c>
      <c r="G618" s="15">
        <v>165700</v>
      </c>
      <c r="H618" s="15">
        <v>165700</v>
      </c>
      <c r="I618" s="131">
        <f t="shared" si="33"/>
        <v>165206</v>
      </c>
      <c r="J618" s="170">
        <f t="shared" si="35"/>
        <v>99.701870850935421</v>
      </c>
      <c r="K618" s="164"/>
      <c r="L618" s="131"/>
      <c r="M618" s="131"/>
      <c r="N618" s="15"/>
      <c r="O618" s="15"/>
      <c r="P618" s="15"/>
      <c r="Q618" s="15">
        <v>165206</v>
      </c>
      <c r="R618" s="15"/>
      <c r="S618" s="15"/>
      <c r="T618" s="15"/>
    </row>
    <row r="619" spans="1:20" ht="25.2" customHeight="1" x14ac:dyDescent="0.25">
      <c r="A619" s="125"/>
      <c r="B619" s="125"/>
      <c r="C619" s="1157" t="s">
        <v>1013</v>
      </c>
      <c r="D619" s="1153" t="s">
        <v>1015</v>
      </c>
      <c r="E619" s="1161"/>
      <c r="F619" s="1115">
        <v>163644</v>
      </c>
      <c r="G619" s="15">
        <v>665184</v>
      </c>
      <c r="H619" s="15">
        <v>665184</v>
      </c>
      <c r="I619" s="131">
        <f t="shared" si="33"/>
        <v>444037</v>
      </c>
      <c r="J619" s="170">
        <f t="shared" si="35"/>
        <v>66.754010920286717</v>
      </c>
      <c r="K619" s="164"/>
      <c r="L619" s="131"/>
      <c r="M619" s="131">
        <v>2122</v>
      </c>
      <c r="N619" s="15"/>
      <c r="O619" s="15"/>
      <c r="P619" s="15">
        <v>441915</v>
      </c>
      <c r="Q619" s="15"/>
      <c r="R619" s="15"/>
      <c r="S619" s="15"/>
      <c r="T619" s="15"/>
    </row>
    <row r="620" spans="1:20" ht="24" customHeight="1" x14ac:dyDescent="0.25">
      <c r="A620" s="125"/>
      <c r="B620" s="125"/>
      <c r="C620" s="1150" t="s">
        <v>1014</v>
      </c>
      <c r="D620" s="1019" t="s">
        <v>1074</v>
      </c>
      <c r="E620" s="1115"/>
      <c r="F620" s="1115">
        <v>163650</v>
      </c>
      <c r="G620" s="15">
        <v>6925000</v>
      </c>
      <c r="H620" s="15">
        <v>6940707</v>
      </c>
      <c r="I620" s="131">
        <f t="shared" si="33"/>
        <v>415698</v>
      </c>
      <c r="J620" s="170">
        <f t="shared" si="35"/>
        <v>5.9892745796645785</v>
      </c>
      <c r="K620" s="164"/>
      <c r="L620" s="131"/>
      <c r="M620" s="131">
        <v>39497</v>
      </c>
      <c r="N620" s="131"/>
      <c r="O620" s="131"/>
      <c r="P620" s="131">
        <v>353631</v>
      </c>
      <c r="Q620" s="131">
        <v>22570</v>
      </c>
      <c r="R620" s="131"/>
      <c r="S620" s="131"/>
      <c r="T620" s="131"/>
    </row>
    <row r="621" spans="1:20" ht="18.600000000000001" customHeight="1" x14ac:dyDescent="0.25">
      <c r="A621" s="125"/>
      <c r="B621" s="125"/>
      <c r="C621" s="1155" t="s">
        <v>838</v>
      </c>
      <c r="D621" s="1162" t="s">
        <v>839</v>
      </c>
      <c r="E621" s="1160"/>
      <c r="F621" s="1115"/>
      <c r="G621" s="15"/>
      <c r="H621" s="15"/>
      <c r="I621" s="131"/>
      <c r="J621" s="170"/>
      <c r="K621" s="164"/>
      <c r="L621" s="131"/>
      <c r="M621" s="131"/>
      <c r="N621" s="131"/>
      <c r="O621" s="131"/>
      <c r="P621" s="131"/>
      <c r="Q621" s="131"/>
      <c r="R621" s="131"/>
      <c r="S621" s="131"/>
      <c r="T621" s="131"/>
    </row>
    <row r="622" spans="1:20" ht="25.95" customHeight="1" x14ac:dyDescent="0.25">
      <c r="A622" s="125"/>
      <c r="B622" s="125"/>
      <c r="C622" s="1150" t="s">
        <v>2229</v>
      </c>
      <c r="D622" s="921" t="s">
        <v>2230</v>
      </c>
      <c r="E622" s="1115"/>
      <c r="F622" s="1115">
        <v>163654</v>
      </c>
      <c r="G622" s="15"/>
      <c r="H622" s="15">
        <v>8692165</v>
      </c>
      <c r="I622" s="131">
        <f t="shared" si="33"/>
        <v>0</v>
      </c>
      <c r="J622" s="170">
        <f t="shared" si="35"/>
        <v>0</v>
      </c>
      <c r="K622" s="164"/>
      <c r="L622" s="131"/>
      <c r="M622" s="131"/>
      <c r="N622" s="131"/>
      <c r="O622" s="131"/>
      <c r="P622" s="131"/>
      <c r="Q622" s="131"/>
      <c r="R622" s="131"/>
      <c r="S622" s="131"/>
      <c r="T622" s="131"/>
    </row>
    <row r="623" spans="1:20" ht="15.6" customHeight="1" x14ac:dyDescent="0.25">
      <c r="A623" s="125"/>
      <c r="B623" s="125"/>
      <c r="C623" s="1150" t="s">
        <v>2231</v>
      </c>
      <c r="D623" s="921" t="s">
        <v>2232</v>
      </c>
      <c r="E623" s="1115"/>
      <c r="F623" s="1115">
        <v>163655</v>
      </c>
      <c r="G623" s="15"/>
      <c r="H623" s="15">
        <v>60000</v>
      </c>
      <c r="I623" s="131">
        <f t="shared" si="33"/>
        <v>0</v>
      </c>
      <c r="J623" s="170">
        <f t="shared" si="35"/>
        <v>0</v>
      </c>
      <c r="K623" s="164"/>
      <c r="L623" s="131"/>
      <c r="M623" s="131"/>
      <c r="N623" s="131"/>
      <c r="O623" s="131"/>
      <c r="P623" s="131"/>
      <c r="Q623" s="131"/>
      <c r="R623" s="131"/>
      <c r="S623" s="131"/>
      <c r="T623" s="131"/>
    </row>
    <row r="624" spans="1:20" ht="15.6" customHeight="1" x14ac:dyDescent="0.25">
      <c r="A624" s="125"/>
      <c r="B624" s="125"/>
      <c r="C624" s="1150" t="s">
        <v>2233</v>
      </c>
      <c r="D624" s="1163" t="s">
        <v>2234</v>
      </c>
      <c r="E624" s="1164"/>
      <c r="F624" s="1164">
        <v>163656</v>
      </c>
      <c r="G624" s="15"/>
      <c r="H624" s="15">
        <v>114640</v>
      </c>
      <c r="I624" s="131">
        <f t="shared" si="33"/>
        <v>0</v>
      </c>
      <c r="J624" s="170">
        <f t="shared" si="35"/>
        <v>0</v>
      </c>
      <c r="K624" s="164"/>
      <c r="L624" s="131"/>
      <c r="M624" s="131"/>
      <c r="N624" s="131"/>
      <c r="O624" s="131"/>
      <c r="P624" s="131"/>
      <c r="Q624" s="131"/>
      <c r="R624" s="131"/>
      <c r="S624" s="131"/>
      <c r="T624" s="131"/>
    </row>
    <row r="625" spans="1:20" ht="16.95" customHeight="1" x14ac:dyDescent="0.25">
      <c r="A625" s="125"/>
      <c r="B625" s="125"/>
      <c r="C625" s="1165"/>
      <c r="D625" s="1166" t="s">
        <v>2188</v>
      </c>
      <c r="E625" s="1167"/>
      <c r="F625" s="1164"/>
      <c r="G625" s="15"/>
      <c r="H625" s="15"/>
      <c r="I625" s="131"/>
      <c r="J625" s="170"/>
      <c r="K625" s="164"/>
      <c r="L625" s="131"/>
      <c r="M625" s="131"/>
      <c r="N625" s="131"/>
      <c r="O625" s="131"/>
      <c r="P625" s="131"/>
      <c r="Q625" s="131"/>
      <c r="R625" s="131"/>
      <c r="S625" s="131"/>
      <c r="T625" s="131"/>
    </row>
    <row r="626" spans="1:20" ht="17.399999999999999" customHeight="1" x14ac:dyDescent="0.25">
      <c r="A626" s="125"/>
      <c r="B626" s="125"/>
      <c r="C626" s="1168" t="s">
        <v>841</v>
      </c>
      <c r="D626" s="1163" t="s">
        <v>840</v>
      </c>
      <c r="E626" s="1164"/>
      <c r="F626" s="1164">
        <v>163643</v>
      </c>
      <c r="G626" s="15">
        <v>4471</v>
      </c>
      <c r="H626" s="15">
        <v>4471</v>
      </c>
      <c r="I626" s="131">
        <f t="shared" si="33"/>
        <v>0</v>
      </c>
      <c r="J626" s="170">
        <f t="shared" si="35"/>
        <v>0</v>
      </c>
      <c r="K626" s="164"/>
      <c r="L626" s="131"/>
      <c r="M626" s="131"/>
      <c r="N626" s="131"/>
      <c r="O626" s="131"/>
      <c r="P626" s="131"/>
      <c r="Q626" s="131"/>
      <c r="R626" s="131"/>
      <c r="S626" s="131"/>
      <c r="T626" s="131"/>
    </row>
    <row r="627" spans="1:20" ht="30" customHeight="1" x14ac:dyDescent="0.25">
      <c r="A627" s="125"/>
      <c r="B627" s="125"/>
      <c r="C627" s="1168" t="s">
        <v>842</v>
      </c>
      <c r="D627" s="1163" t="s">
        <v>1016</v>
      </c>
      <c r="E627" s="1164"/>
      <c r="F627" s="1164">
        <v>163645</v>
      </c>
      <c r="G627" s="15">
        <v>17047</v>
      </c>
      <c r="H627" s="15">
        <v>17047</v>
      </c>
      <c r="I627" s="131">
        <f t="shared" ref="I627:I640" si="36">SUM(K627:T627)</f>
        <v>9825</v>
      </c>
      <c r="J627" s="170">
        <f t="shared" si="35"/>
        <v>57.634774447116797</v>
      </c>
      <c r="K627" s="164"/>
      <c r="L627" s="131"/>
      <c r="M627" s="131">
        <v>9825</v>
      </c>
      <c r="N627" s="131"/>
      <c r="O627" s="131"/>
      <c r="P627" s="131"/>
      <c r="Q627" s="131"/>
      <c r="R627" s="131"/>
      <c r="S627" s="131"/>
      <c r="T627" s="131"/>
    </row>
    <row r="628" spans="1:20" ht="14.4" customHeight="1" x14ac:dyDescent="0.25">
      <c r="A628" s="125"/>
      <c r="B628" s="125"/>
      <c r="C628" s="1168" t="s">
        <v>843</v>
      </c>
      <c r="D628" s="1163" t="s">
        <v>632</v>
      </c>
      <c r="E628" s="1164"/>
      <c r="F628" s="1164">
        <v>162607</v>
      </c>
      <c r="G628" s="15">
        <v>5058</v>
      </c>
      <c r="H628" s="15">
        <v>5058</v>
      </c>
      <c r="I628" s="131">
        <f t="shared" si="36"/>
        <v>0</v>
      </c>
      <c r="J628" s="170">
        <f t="shared" si="35"/>
        <v>0</v>
      </c>
      <c r="K628" s="164"/>
      <c r="L628" s="131"/>
      <c r="M628" s="131"/>
      <c r="N628" s="131"/>
      <c r="O628" s="131"/>
      <c r="P628" s="131"/>
      <c r="Q628" s="131"/>
      <c r="R628" s="131"/>
      <c r="S628" s="131"/>
      <c r="T628" s="131"/>
    </row>
    <row r="629" spans="1:20" ht="27.6" customHeight="1" x14ac:dyDescent="0.25">
      <c r="A629" s="125"/>
      <c r="B629" s="125"/>
      <c r="C629" s="1168" t="s">
        <v>844</v>
      </c>
      <c r="D629" s="1169" t="s">
        <v>850</v>
      </c>
      <c r="E629" s="1170"/>
      <c r="F629" s="1164">
        <v>182906</v>
      </c>
      <c r="G629" s="15">
        <v>837</v>
      </c>
      <c r="H629" s="15">
        <v>837</v>
      </c>
      <c r="I629" s="131">
        <f t="shared" si="36"/>
        <v>837</v>
      </c>
      <c r="J629" s="170">
        <f t="shared" si="35"/>
        <v>100</v>
      </c>
      <c r="K629" s="164"/>
      <c r="L629" s="131"/>
      <c r="M629" s="131"/>
      <c r="N629" s="131"/>
      <c r="O629" s="131"/>
      <c r="P629" s="131"/>
      <c r="Q629" s="131"/>
      <c r="R629" s="131">
        <v>837</v>
      </c>
      <c r="S629" s="131"/>
      <c r="T629" s="131"/>
    </row>
    <row r="630" spans="1:20" ht="16.2" customHeight="1" x14ac:dyDescent="0.25">
      <c r="A630" s="125"/>
      <c r="B630" s="125"/>
      <c r="C630" s="1168" t="s">
        <v>2235</v>
      </c>
      <c r="D630" s="1163" t="s">
        <v>847</v>
      </c>
      <c r="E630" s="1164"/>
      <c r="F630" s="1164">
        <v>162640</v>
      </c>
      <c r="G630" s="15">
        <v>137601</v>
      </c>
      <c r="H630" s="15">
        <v>137601</v>
      </c>
      <c r="I630" s="131">
        <f t="shared" si="36"/>
        <v>0</v>
      </c>
      <c r="J630" s="170">
        <f t="shared" si="35"/>
        <v>0</v>
      </c>
      <c r="K630" s="164"/>
      <c r="L630" s="131"/>
      <c r="M630" s="131"/>
      <c r="N630" s="131"/>
      <c r="O630" s="131"/>
      <c r="P630" s="131"/>
      <c r="Q630" s="131"/>
      <c r="R630" s="131"/>
      <c r="S630" s="131"/>
      <c r="T630" s="131"/>
    </row>
    <row r="631" spans="1:20" ht="16.2" customHeight="1" x14ac:dyDescent="0.25">
      <c r="A631" s="125"/>
      <c r="B631" s="125"/>
      <c r="C631" s="1168" t="s">
        <v>2236</v>
      </c>
      <c r="D631" s="1169" t="s">
        <v>1075</v>
      </c>
      <c r="E631" s="1164"/>
      <c r="F631" s="1164">
        <v>163651</v>
      </c>
      <c r="G631" s="15">
        <v>56000</v>
      </c>
      <c r="H631" s="15">
        <v>61363</v>
      </c>
      <c r="I631" s="131">
        <f t="shared" si="36"/>
        <v>24110</v>
      </c>
      <c r="J631" s="170">
        <f t="shared" si="35"/>
        <v>39.290777830288611</v>
      </c>
      <c r="K631" s="164"/>
      <c r="L631" s="131"/>
      <c r="M631" s="131">
        <v>23930</v>
      </c>
      <c r="N631" s="131"/>
      <c r="O631" s="131"/>
      <c r="P631" s="131">
        <v>180</v>
      </c>
      <c r="Q631" s="131"/>
      <c r="R631" s="131"/>
      <c r="S631" s="131"/>
      <c r="T631" s="131"/>
    </row>
    <row r="632" spans="1:20" ht="16.2" customHeight="1" x14ac:dyDescent="0.25">
      <c r="A632" s="125"/>
      <c r="B632" s="125"/>
      <c r="C632" s="1171" t="s">
        <v>2237</v>
      </c>
      <c r="D632" s="1163" t="s">
        <v>2238</v>
      </c>
      <c r="E632" s="1164"/>
      <c r="F632" s="1164">
        <v>163700</v>
      </c>
      <c r="G632" s="15"/>
      <c r="H632" s="15">
        <v>3271</v>
      </c>
      <c r="I632" s="131">
        <f t="shared" si="36"/>
        <v>220</v>
      </c>
      <c r="J632" s="170">
        <f t="shared" si="35"/>
        <v>6.7257719351880159</v>
      </c>
      <c r="K632" s="164"/>
      <c r="L632" s="131"/>
      <c r="M632" s="131"/>
      <c r="N632" s="131"/>
      <c r="O632" s="131">
        <v>220</v>
      </c>
      <c r="P632" s="131"/>
      <c r="Q632" s="131"/>
      <c r="R632" s="131"/>
      <c r="S632" s="131"/>
      <c r="T632" s="131"/>
    </row>
    <row r="633" spans="1:20" ht="16.2" customHeight="1" x14ac:dyDescent="0.25">
      <c r="A633" s="125"/>
      <c r="B633" s="125"/>
      <c r="C633" s="1172" t="s">
        <v>845</v>
      </c>
      <c r="D633" s="1173" t="s">
        <v>846</v>
      </c>
      <c r="E633" s="1167"/>
      <c r="F633" s="1164"/>
      <c r="G633" s="15"/>
      <c r="H633" s="15"/>
      <c r="I633" s="131"/>
      <c r="J633" s="170"/>
      <c r="K633" s="164"/>
      <c r="L633" s="131"/>
      <c r="M633" s="131"/>
      <c r="N633" s="131"/>
      <c r="O633" s="131"/>
      <c r="P633" s="131"/>
      <c r="Q633" s="131"/>
      <c r="R633" s="131"/>
      <c r="S633" s="131"/>
      <c r="T633" s="131"/>
    </row>
    <row r="634" spans="1:20" ht="16.2" customHeight="1" x14ac:dyDescent="0.25">
      <c r="A634" s="125"/>
      <c r="B634" s="125"/>
      <c r="C634" s="1174" t="s">
        <v>1017</v>
      </c>
      <c r="D634" s="1175" t="s">
        <v>2239</v>
      </c>
      <c r="E634" s="1164"/>
      <c r="F634" s="1176">
        <v>162612</v>
      </c>
      <c r="G634" s="15">
        <v>10000</v>
      </c>
      <c r="H634" s="15">
        <v>7243</v>
      </c>
      <c r="I634" s="131">
        <f t="shared" si="36"/>
        <v>0</v>
      </c>
      <c r="J634" s="170">
        <f t="shared" si="35"/>
        <v>0</v>
      </c>
      <c r="K634" s="164"/>
      <c r="L634" s="131"/>
      <c r="M634" s="131"/>
      <c r="N634" s="131"/>
      <c r="O634" s="131"/>
      <c r="P634" s="131"/>
      <c r="Q634" s="131"/>
      <c r="R634" s="131"/>
      <c r="S634" s="131"/>
      <c r="T634" s="131"/>
    </row>
    <row r="635" spans="1:20" ht="16.2" customHeight="1" x14ac:dyDescent="0.25">
      <c r="A635" s="125"/>
      <c r="B635" s="125"/>
      <c r="C635" s="1174" t="s">
        <v>1018</v>
      </c>
      <c r="D635" s="1175" t="s">
        <v>2240</v>
      </c>
      <c r="E635" s="1164"/>
      <c r="F635" s="1176">
        <v>162613</v>
      </c>
      <c r="G635" s="15">
        <v>3000</v>
      </c>
      <c r="H635" s="15">
        <v>4800</v>
      </c>
      <c r="I635" s="131">
        <f t="shared" si="36"/>
        <v>0</v>
      </c>
      <c r="J635" s="170">
        <f t="shared" si="35"/>
        <v>0</v>
      </c>
      <c r="K635" s="164"/>
      <c r="L635" s="131"/>
      <c r="M635" s="131"/>
      <c r="N635" s="131"/>
      <c r="O635" s="131"/>
      <c r="P635" s="131"/>
      <c r="Q635" s="131"/>
      <c r="R635" s="131"/>
      <c r="S635" s="131"/>
      <c r="T635" s="131"/>
    </row>
    <row r="636" spans="1:20" ht="16.2" customHeight="1" x14ac:dyDescent="0.25">
      <c r="A636" s="125"/>
      <c r="B636" s="125"/>
      <c r="C636" s="1174" t="s">
        <v>1019</v>
      </c>
      <c r="D636" s="1169" t="s">
        <v>661</v>
      </c>
      <c r="E636" s="1164"/>
      <c r="F636" s="1164">
        <v>162633</v>
      </c>
      <c r="G636" s="15">
        <v>38655</v>
      </c>
      <c r="H636" s="15">
        <v>31248</v>
      </c>
      <c r="I636" s="131">
        <f t="shared" si="36"/>
        <v>19605</v>
      </c>
      <c r="J636" s="170">
        <f t="shared" si="35"/>
        <v>62.740015360983101</v>
      </c>
      <c r="K636" s="164"/>
      <c r="L636" s="131"/>
      <c r="M636" s="131">
        <v>809</v>
      </c>
      <c r="N636" s="131"/>
      <c r="O636" s="131"/>
      <c r="P636" s="131">
        <v>18796</v>
      </c>
      <c r="Q636" s="131"/>
      <c r="R636" s="131"/>
      <c r="S636" s="131"/>
      <c r="T636" s="131"/>
    </row>
    <row r="637" spans="1:20" ht="26.4" customHeight="1" x14ac:dyDescent="0.25">
      <c r="A637" s="125"/>
      <c r="B637" s="125"/>
      <c r="C637" s="1174" t="s">
        <v>1106</v>
      </c>
      <c r="D637" s="1169" t="s">
        <v>1020</v>
      </c>
      <c r="E637" s="1164"/>
      <c r="F637" s="1164">
        <v>163631</v>
      </c>
      <c r="G637" s="15">
        <v>47777</v>
      </c>
      <c r="H637" s="15">
        <v>26505</v>
      </c>
      <c r="I637" s="131">
        <f t="shared" si="36"/>
        <v>24545</v>
      </c>
      <c r="J637" s="170">
        <f t="shared" si="35"/>
        <v>92.605168836068657</v>
      </c>
      <c r="K637" s="164"/>
      <c r="L637" s="131"/>
      <c r="M637" s="131">
        <v>18859</v>
      </c>
      <c r="N637" s="131"/>
      <c r="O637" s="131">
        <v>5000</v>
      </c>
      <c r="P637" s="131">
        <v>686</v>
      </c>
      <c r="Q637" s="131"/>
      <c r="R637" s="131"/>
      <c r="S637" s="131"/>
      <c r="T637" s="131"/>
    </row>
    <row r="638" spans="1:20" ht="16.2" customHeight="1" x14ac:dyDescent="0.25">
      <c r="A638" s="125"/>
      <c r="B638" s="125"/>
      <c r="C638" s="1174" t="s">
        <v>2241</v>
      </c>
      <c r="D638" s="1169" t="s">
        <v>848</v>
      </c>
      <c r="E638" s="1164"/>
      <c r="F638" s="1164">
        <v>162638</v>
      </c>
      <c r="G638" s="15">
        <v>8184</v>
      </c>
      <c r="H638" s="15">
        <v>0</v>
      </c>
      <c r="I638" s="131">
        <f t="shared" si="36"/>
        <v>0</v>
      </c>
      <c r="J638" s="170"/>
      <c r="K638" s="164"/>
      <c r="L638" s="131"/>
      <c r="M638" s="131"/>
      <c r="N638" s="131"/>
      <c r="O638" s="131"/>
      <c r="P638" s="131"/>
      <c r="Q638" s="131"/>
      <c r="R638" s="131"/>
      <c r="S638" s="131"/>
      <c r="T638" s="131"/>
    </row>
    <row r="639" spans="1:20" ht="25.95" customHeight="1" x14ac:dyDescent="0.25">
      <c r="A639" s="125"/>
      <c r="B639" s="125"/>
      <c r="C639" s="1174" t="s">
        <v>2242</v>
      </c>
      <c r="D639" s="1169" t="s">
        <v>2243</v>
      </c>
      <c r="E639" s="1164"/>
      <c r="F639" s="1164">
        <v>163647</v>
      </c>
      <c r="G639" s="15">
        <v>289248</v>
      </c>
      <c r="H639" s="15">
        <v>307248</v>
      </c>
      <c r="I639" s="131">
        <f t="shared" si="36"/>
        <v>306696</v>
      </c>
      <c r="J639" s="170">
        <f t="shared" si="35"/>
        <v>99.820340571785664</v>
      </c>
      <c r="K639" s="164"/>
      <c r="L639" s="131"/>
      <c r="M639" s="131">
        <v>233</v>
      </c>
      <c r="N639" s="131"/>
      <c r="O639" s="131"/>
      <c r="P639" s="131">
        <v>306463</v>
      </c>
      <c r="Q639" s="131"/>
      <c r="R639" s="131"/>
      <c r="S639" s="131"/>
      <c r="T639" s="131"/>
    </row>
    <row r="640" spans="1:20" ht="16.2" customHeight="1" x14ac:dyDescent="0.25">
      <c r="A640" s="125"/>
      <c r="B640" s="125"/>
      <c r="C640" s="1174" t="s">
        <v>2244</v>
      </c>
      <c r="D640" s="1177" t="s">
        <v>1021</v>
      </c>
      <c r="E640" s="251"/>
      <c r="F640" s="1164">
        <v>162695</v>
      </c>
      <c r="G640" s="15">
        <v>4800</v>
      </c>
      <c r="H640" s="15">
        <v>4804</v>
      </c>
      <c r="I640" s="131">
        <f t="shared" si="36"/>
        <v>4804</v>
      </c>
      <c r="J640" s="170">
        <f t="shared" si="35"/>
        <v>100</v>
      </c>
      <c r="K640" s="164"/>
      <c r="L640" s="131"/>
      <c r="M640" s="131"/>
      <c r="N640" s="131"/>
      <c r="O640" s="131">
        <v>4804</v>
      </c>
      <c r="P640" s="131"/>
      <c r="Q640" s="131"/>
      <c r="R640" s="131"/>
      <c r="S640" s="131"/>
      <c r="T640" s="131"/>
    </row>
    <row r="641" spans="1:20" ht="18" customHeight="1" x14ac:dyDescent="0.25">
      <c r="A641" s="243"/>
      <c r="B641" s="243"/>
      <c r="C641" s="253"/>
      <c r="D641" s="257" t="s">
        <v>662</v>
      </c>
      <c r="E641" s="258"/>
      <c r="F641" s="243"/>
      <c r="G641" s="142">
        <f>SUM(G507:G640)</f>
        <v>36679202</v>
      </c>
      <c r="H641" s="142">
        <f>SUM(H507:H640)</f>
        <v>46302694</v>
      </c>
      <c r="I641" s="142">
        <f>SUM(I507:I640)</f>
        <v>18255869</v>
      </c>
      <c r="J641" s="224">
        <f t="shared" ref="J641:J687" si="37">I641/H641*100</f>
        <v>39.42722857551226</v>
      </c>
      <c r="K641" s="281">
        <f t="shared" ref="K641:T641" si="38">SUM(K507:K640)</f>
        <v>1687</v>
      </c>
      <c r="L641" s="281">
        <f t="shared" si="38"/>
        <v>177</v>
      </c>
      <c r="M641" s="281">
        <f t="shared" si="38"/>
        <v>3712129</v>
      </c>
      <c r="N641" s="281">
        <f t="shared" si="38"/>
        <v>0</v>
      </c>
      <c r="O641" s="281">
        <f t="shared" si="38"/>
        <v>11197</v>
      </c>
      <c r="P641" s="281">
        <f t="shared" si="38"/>
        <v>12547716</v>
      </c>
      <c r="Q641" s="281">
        <f t="shared" si="38"/>
        <v>1967348</v>
      </c>
      <c r="R641" s="281">
        <f t="shared" si="38"/>
        <v>15615</v>
      </c>
      <c r="S641" s="281">
        <f t="shared" si="38"/>
        <v>0</v>
      </c>
      <c r="T641" s="281">
        <f t="shared" si="38"/>
        <v>0</v>
      </c>
    </row>
    <row r="642" spans="1:20" ht="18" customHeight="1" x14ac:dyDescent="0.25">
      <c r="A642" s="125">
        <v>1</v>
      </c>
      <c r="B642" s="125">
        <v>17</v>
      </c>
      <c r="C642" s="175"/>
      <c r="D642" s="233" t="s">
        <v>663</v>
      </c>
      <c r="E642" s="238"/>
      <c r="F642" s="125"/>
      <c r="G642" s="15"/>
      <c r="H642" s="15"/>
      <c r="I642" s="131"/>
      <c r="J642" s="170"/>
      <c r="K642" s="179"/>
      <c r="L642" s="131"/>
      <c r="M642" s="131"/>
      <c r="N642" s="131"/>
      <c r="O642" s="131"/>
      <c r="P642" s="131"/>
      <c r="Q642" s="15"/>
      <c r="R642" s="15"/>
      <c r="S642" s="15"/>
      <c r="T642" s="15"/>
    </row>
    <row r="643" spans="1:20" ht="18" customHeight="1" x14ac:dyDescent="0.25">
      <c r="A643" s="125"/>
      <c r="B643" s="125"/>
      <c r="C643" s="175"/>
      <c r="D643" s="309" t="s">
        <v>181</v>
      </c>
      <c r="E643" s="222"/>
      <c r="F643" s="169"/>
      <c r="G643" s="179"/>
      <c r="H643" s="179"/>
      <c r="I643" s="131"/>
      <c r="J643" s="170"/>
      <c r="K643" s="179"/>
      <c r="L643" s="131"/>
      <c r="M643" s="131"/>
      <c r="N643" s="131"/>
      <c r="O643" s="131"/>
      <c r="P643" s="131"/>
      <c r="Q643" s="15"/>
      <c r="R643" s="15"/>
      <c r="S643" s="15"/>
      <c r="T643" s="15"/>
    </row>
    <row r="644" spans="1:20" ht="18" customHeight="1" x14ac:dyDescent="0.25">
      <c r="A644" s="125"/>
      <c r="B644" s="125"/>
      <c r="C644" s="225"/>
      <c r="D644" s="249" t="s">
        <v>664</v>
      </c>
      <c r="E644" s="13">
        <v>1</v>
      </c>
      <c r="F644" s="13">
        <v>171905</v>
      </c>
      <c r="G644" s="15">
        <v>9255</v>
      </c>
      <c r="H644" s="15">
        <v>13455</v>
      </c>
      <c r="I644" s="131">
        <f t="shared" ref="I644:I694" si="39">SUM(K644:T644)</f>
        <v>11976</v>
      </c>
      <c r="J644" s="170">
        <f t="shared" si="37"/>
        <v>89.007803790412481</v>
      </c>
      <c r="K644" s="179"/>
      <c r="L644" s="15"/>
      <c r="M644" s="131">
        <v>9506</v>
      </c>
      <c r="N644" s="15"/>
      <c r="O644" s="15"/>
      <c r="P644" s="15"/>
      <c r="Q644" s="15">
        <v>645</v>
      </c>
      <c r="R644" s="15">
        <v>1825</v>
      </c>
      <c r="S644" s="15"/>
      <c r="T644" s="15"/>
    </row>
    <row r="645" spans="1:20" ht="18" customHeight="1" x14ac:dyDescent="0.25">
      <c r="A645" s="125"/>
      <c r="B645" s="125"/>
      <c r="C645" s="175"/>
      <c r="D645" s="249" t="s">
        <v>665</v>
      </c>
      <c r="E645" s="13">
        <v>1</v>
      </c>
      <c r="F645" s="13">
        <v>171903</v>
      </c>
      <c r="G645" s="15">
        <v>500</v>
      </c>
      <c r="H645" s="15">
        <v>500</v>
      </c>
      <c r="I645" s="131">
        <f t="shared" si="39"/>
        <v>0</v>
      </c>
      <c r="J645" s="170">
        <f t="shared" si="37"/>
        <v>0</v>
      </c>
      <c r="K645" s="179"/>
      <c r="L645" s="15"/>
      <c r="M645" s="15"/>
      <c r="N645" s="15"/>
      <c r="O645" s="15"/>
      <c r="P645" s="15"/>
      <c r="Q645" s="15"/>
      <c r="R645" s="15"/>
      <c r="S645" s="15"/>
      <c r="T645" s="15"/>
    </row>
    <row r="646" spans="1:20" ht="18" customHeight="1" x14ac:dyDescent="0.25">
      <c r="A646" s="125"/>
      <c r="B646" s="125"/>
      <c r="C646" s="175"/>
      <c r="D646" s="249" t="s">
        <v>666</v>
      </c>
      <c r="E646" s="169">
        <v>1</v>
      </c>
      <c r="F646" s="13">
        <v>171920</v>
      </c>
      <c r="G646" s="15">
        <v>5899</v>
      </c>
      <c r="H646" s="15">
        <v>5899</v>
      </c>
      <c r="I646" s="131">
        <f t="shared" si="39"/>
        <v>4785</v>
      </c>
      <c r="J646" s="170">
        <f t="shared" si="37"/>
        <v>81.11544329547381</v>
      </c>
      <c r="K646" s="179"/>
      <c r="L646" s="15"/>
      <c r="M646" s="15">
        <v>4785</v>
      </c>
      <c r="N646" s="15"/>
      <c r="O646" s="15"/>
      <c r="P646" s="15"/>
      <c r="Q646" s="15"/>
      <c r="R646" s="15"/>
      <c r="S646" s="15"/>
      <c r="T646" s="15"/>
    </row>
    <row r="647" spans="1:20" ht="18" customHeight="1" x14ac:dyDescent="0.25">
      <c r="A647" s="125"/>
      <c r="B647" s="125"/>
      <c r="C647" s="175"/>
      <c r="D647" s="111" t="s">
        <v>667</v>
      </c>
      <c r="E647" s="106">
        <v>1</v>
      </c>
      <c r="F647" s="13">
        <v>171956</v>
      </c>
      <c r="G647" s="33">
        <v>2841</v>
      </c>
      <c r="H647" s="33">
        <v>2847</v>
      </c>
      <c r="I647" s="131">
        <f t="shared" si="39"/>
        <v>2645</v>
      </c>
      <c r="J647" s="170">
        <f t="shared" si="37"/>
        <v>92.904812082894267</v>
      </c>
      <c r="K647" s="179"/>
      <c r="L647" s="15"/>
      <c r="M647" s="15">
        <v>2645</v>
      </c>
      <c r="N647" s="15"/>
      <c r="O647" s="15"/>
      <c r="P647" s="15"/>
      <c r="Q647" s="15"/>
      <c r="R647" s="15"/>
      <c r="S647" s="15"/>
      <c r="T647" s="15"/>
    </row>
    <row r="648" spans="1:20" ht="18" customHeight="1" x14ac:dyDescent="0.25">
      <c r="A648" s="125"/>
      <c r="B648" s="125"/>
      <c r="C648" s="175"/>
      <c r="D648" s="111" t="s">
        <v>668</v>
      </c>
      <c r="E648" s="106">
        <v>1</v>
      </c>
      <c r="F648" s="13">
        <v>171958</v>
      </c>
      <c r="G648" s="33">
        <v>660</v>
      </c>
      <c r="H648" s="33">
        <v>660</v>
      </c>
      <c r="I648" s="131">
        <f t="shared" si="39"/>
        <v>408</v>
      </c>
      <c r="J648" s="170">
        <f t="shared" si="37"/>
        <v>61.818181818181813</v>
      </c>
      <c r="K648" s="179"/>
      <c r="L648" s="15"/>
      <c r="M648" s="15">
        <v>408</v>
      </c>
      <c r="N648" s="15"/>
      <c r="O648" s="15"/>
      <c r="P648" s="15"/>
      <c r="Q648" s="15"/>
      <c r="R648" s="15"/>
      <c r="S648" s="15"/>
      <c r="T648" s="15"/>
    </row>
    <row r="649" spans="1:20" ht="18" customHeight="1" x14ac:dyDescent="0.25">
      <c r="A649" s="125"/>
      <c r="B649" s="125"/>
      <c r="C649" s="175"/>
      <c r="D649" s="111" t="s">
        <v>669</v>
      </c>
      <c r="E649" s="106">
        <v>1</v>
      </c>
      <c r="F649" s="13">
        <v>171904</v>
      </c>
      <c r="G649" s="33">
        <v>2000</v>
      </c>
      <c r="H649" s="33">
        <v>2000</v>
      </c>
      <c r="I649" s="131">
        <f t="shared" si="39"/>
        <v>1982</v>
      </c>
      <c r="J649" s="170">
        <f t="shared" si="37"/>
        <v>99.1</v>
      </c>
      <c r="K649" s="179"/>
      <c r="L649" s="15"/>
      <c r="M649" s="15">
        <v>1982</v>
      </c>
      <c r="N649" s="15"/>
      <c r="O649" s="15"/>
      <c r="P649" s="15"/>
      <c r="Q649" s="15"/>
      <c r="R649" s="15"/>
      <c r="S649" s="15"/>
      <c r="T649" s="15"/>
    </row>
    <row r="650" spans="1:20" ht="18" customHeight="1" x14ac:dyDescent="0.25">
      <c r="A650" s="125"/>
      <c r="B650" s="125"/>
      <c r="C650" s="175"/>
      <c r="D650" s="249" t="s">
        <v>670</v>
      </c>
      <c r="E650" s="13">
        <v>1</v>
      </c>
      <c r="F650" s="13">
        <v>171902</v>
      </c>
      <c r="G650" s="15">
        <v>14268</v>
      </c>
      <c r="H650" s="15">
        <v>34016</v>
      </c>
      <c r="I650" s="131">
        <f t="shared" si="39"/>
        <v>29609</v>
      </c>
      <c r="J650" s="170">
        <f t="shared" si="37"/>
        <v>87.044332079021629</v>
      </c>
      <c r="K650" s="179"/>
      <c r="L650" s="15"/>
      <c r="M650" s="15">
        <v>29609</v>
      </c>
      <c r="N650" s="15"/>
      <c r="O650" s="15"/>
      <c r="P650" s="15"/>
      <c r="Q650" s="15"/>
      <c r="R650" s="15"/>
      <c r="S650" s="15"/>
      <c r="T650" s="15"/>
    </row>
    <row r="651" spans="1:20" ht="18" customHeight="1" x14ac:dyDescent="0.25">
      <c r="A651" s="125"/>
      <c r="B651" s="125"/>
      <c r="C651" s="175"/>
      <c r="D651" s="249" t="s">
        <v>671</v>
      </c>
      <c r="E651" s="13">
        <v>1</v>
      </c>
      <c r="F651" s="13">
        <v>171925</v>
      </c>
      <c r="G651" s="15">
        <v>500</v>
      </c>
      <c r="H651" s="15">
        <v>13200</v>
      </c>
      <c r="I651" s="131">
        <f t="shared" si="39"/>
        <v>0</v>
      </c>
      <c r="J651" s="170">
        <f t="shared" si="37"/>
        <v>0</v>
      </c>
      <c r="K651" s="179"/>
      <c r="L651" s="15"/>
      <c r="M651" s="15"/>
      <c r="N651" s="15"/>
      <c r="O651" s="15"/>
      <c r="P651" s="15"/>
      <c r="Q651" s="15"/>
      <c r="R651" s="15"/>
      <c r="S651" s="15"/>
      <c r="T651" s="15"/>
    </row>
    <row r="652" spans="1:20" s="532" customFormat="1" ht="17.399999999999999" customHeight="1" x14ac:dyDescent="0.25">
      <c r="A652" s="125"/>
      <c r="B652" s="125"/>
      <c r="C652" s="175"/>
      <c r="D652" s="553" t="s">
        <v>1076</v>
      </c>
      <c r="E652" s="554">
        <v>1</v>
      </c>
      <c r="F652" s="13">
        <v>171911</v>
      </c>
      <c r="G652" s="179">
        <v>25900</v>
      </c>
      <c r="H652" s="179">
        <v>25900</v>
      </c>
      <c r="I652" s="131">
        <f t="shared" si="39"/>
        <v>0</v>
      </c>
      <c r="J652" s="170">
        <f t="shared" si="37"/>
        <v>0</v>
      </c>
      <c r="K652" s="179"/>
      <c r="L652" s="15"/>
      <c r="M652" s="15"/>
      <c r="N652" s="15"/>
      <c r="O652" s="15"/>
      <c r="P652" s="15"/>
      <c r="Q652" s="15"/>
      <c r="R652" s="15"/>
      <c r="S652" s="15"/>
      <c r="T652" s="15"/>
    </row>
    <row r="653" spans="1:20" s="934" customFormat="1" ht="15.6" customHeight="1" x14ac:dyDescent="0.25">
      <c r="A653" s="1171"/>
      <c r="B653" s="1171"/>
      <c r="C653" s="1174"/>
      <c r="D653" s="1180" t="s">
        <v>2245</v>
      </c>
      <c r="E653" s="1181">
        <v>1</v>
      </c>
      <c r="F653" s="1176">
        <v>171907</v>
      </c>
      <c r="G653" s="1178"/>
      <c r="H653" s="1178">
        <v>686</v>
      </c>
      <c r="I653" s="131">
        <f t="shared" si="39"/>
        <v>686</v>
      </c>
      <c r="J653" s="170">
        <f t="shared" si="37"/>
        <v>100</v>
      </c>
      <c r="K653" s="1179"/>
      <c r="L653" s="1015"/>
      <c r="M653" s="1313">
        <v>686</v>
      </c>
      <c r="N653" s="1015"/>
      <c r="O653" s="1015"/>
      <c r="P653" s="1015"/>
      <c r="Q653" s="1015"/>
      <c r="R653" s="1015"/>
      <c r="S653" s="1015"/>
      <c r="T653" s="1015"/>
    </row>
    <row r="654" spans="1:20" ht="18" customHeight="1" x14ac:dyDescent="0.25">
      <c r="A654" s="125"/>
      <c r="B654" s="125"/>
      <c r="C654" s="175"/>
      <c r="D654" s="121" t="s">
        <v>672</v>
      </c>
      <c r="E654" s="190"/>
      <c r="F654" s="13"/>
      <c r="G654" s="179"/>
      <c r="H654" s="179"/>
      <c r="I654" s="131"/>
      <c r="J654" s="170"/>
      <c r="K654" s="179"/>
      <c r="L654" s="131"/>
      <c r="M654" s="15"/>
      <c r="N654" s="131"/>
      <c r="O654" s="131"/>
      <c r="P654" s="131"/>
      <c r="Q654" s="15"/>
      <c r="R654" s="15"/>
      <c r="S654" s="15"/>
      <c r="T654" s="15"/>
    </row>
    <row r="655" spans="1:20" ht="18" customHeight="1" x14ac:dyDescent="0.25">
      <c r="A655" s="125"/>
      <c r="B655" s="125"/>
      <c r="C655" s="175"/>
      <c r="D655" s="121" t="s">
        <v>673</v>
      </c>
      <c r="E655" s="190">
        <v>1</v>
      </c>
      <c r="F655" s="13">
        <v>171954</v>
      </c>
      <c r="G655" s="179">
        <v>500</v>
      </c>
      <c r="H655" s="179">
        <v>500</v>
      </c>
      <c r="I655" s="131">
        <f t="shared" si="39"/>
        <v>135</v>
      </c>
      <c r="J655" s="170">
        <f t="shared" si="37"/>
        <v>27</v>
      </c>
      <c r="K655" s="179"/>
      <c r="L655" s="15"/>
      <c r="M655" s="15">
        <v>135</v>
      </c>
      <c r="N655" s="15"/>
      <c r="O655" s="15"/>
      <c r="P655" s="15"/>
      <c r="Q655" s="15"/>
      <c r="R655" s="15"/>
      <c r="S655" s="15"/>
      <c r="T655" s="15"/>
    </row>
    <row r="656" spans="1:20" ht="18" customHeight="1" x14ac:dyDescent="0.25">
      <c r="A656" s="113"/>
      <c r="B656" s="113"/>
      <c r="C656" s="182"/>
      <c r="D656" s="183" t="s">
        <v>674</v>
      </c>
      <c r="E656" s="184"/>
      <c r="F656" s="185"/>
      <c r="G656" s="223">
        <f>SUM(G643:G655)</f>
        <v>62323</v>
      </c>
      <c r="H656" s="223">
        <f>SUM(H643:H655)</f>
        <v>99663</v>
      </c>
      <c r="I656" s="223">
        <f>SUM(I643:I655)</f>
        <v>52226</v>
      </c>
      <c r="J656" s="224">
        <f t="shared" si="37"/>
        <v>52.402596751051043</v>
      </c>
      <c r="K656" s="223">
        <f t="shared" ref="K656:T656" si="40">SUM(K643:K655)</f>
        <v>0</v>
      </c>
      <c r="L656" s="114">
        <f t="shared" si="40"/>
        <v>0</v>
      </c>
      <c r="M656" s="114">
        <f t="shared" si="40"/>
        <v>49756</v>
      </c>
      <c r="N656" s="114">
        <f t="shared" si="40"/>
        <v>0</v>
      </c>
      <c r="O656" s="114">
        <f t="shared" si="40"/>
        <v>0</v>
      </c>
      <c r="P656" s="114">
        <f t="shared" si="40"/>
        <v>0</v>
      </c>
      <c r="Q656" s="114">
        <f t="shared" si="40"/>
        <v>645</v>
      </c>
      <c r="R656" s="114">
        <f t="shared" si="40"/>
        <v>1825</v>
      </c>
      <c r="S656" s="114">
        <f t="shared" si="40"/>
        <v>0</v>
      </c>
      <c r="T656" s="114">
        <f t="shared" si="40"/>
        <v>0</v>
      </c>
    </row>
    <row r="657" spans="1:20" ht="18" customHeight="1" x14ac:dyDescent="0.25">
      <c r="A657" s="189"/>
      <c r="B657" s="189"/>
      <c r="C657" s="225"/>
      <c r="D657" s="208" t="s">
        <v>675</v>
      </c>
      <c r="E657" s="7"/>
      <c r="F657" s="226"/>
      <c r="G657" s="196"/>
      <c r="H657" s="196"/>
      <c r="I657" s="131">
        <f t="shared" si="39"/>
        <v>0</v>
      </c>
      <c r="J657" s="170"/>
      <c r="K657" s="196"/>
      <c r="L657" s="195"/>
      <c r="M657" s="195"/>
      <c r="N657" s="195"/>
      <c r="O657" s="195"/>
      <c r="P657" s="195"/>
      <c r="Q657" s="195"/>
      <c r="R657" s="195"/>
      <c r="S657" s="195"/>
      <c r="T657" s="195"/>
    </row>
    <row r="658" spans="1:20" ht="16.95" customHeight="1" x14ac:dyDescent="0.25">
      <c r="A658" s="189"/>
      <c r="B658" s="189"/>
      <c r="C658" s="1174" t="s">
        <v>407</v>
      </c>
      <c r="D658" s="1182" t="s">
        <v>676</v>
      </c>
      <c r="E658" s="1183"/>
      <c r="F658" s="1184">
        <v>171980</v>
      </c>
      <c r="G658" s="259">
        <v>35000</v>
      </c>
      <c r="H658" s="259">
        <v>36947</v>
      </c>
      <c r="I658" s="131">
        <f t="shared" si="39"/>
        <v>36947</v>
      </c>
      <c r="J658" s="170">
        <f t="shared" si="37"/>
        <v>100</v>
      </c>
      <c r="K658" s="179"/>
      <c r="L658" s="15"/>
      <c r="M658" s="15"/>
      <c r="N658" s="15"/>
      <c r="O658" s="15"/>
      <c r="P658" s="15"/>
      <c r="Q658" s="15"/>
      <c r="R658" s="15">
        <v>36947</v>
      </c>
      <c r="S658" s="15"/>
      <c r="T658" s="15"/>
    </row>
    <row r="659" spans="1:20" ht="16.2" customHeight="1" x14ac:dyDescent="0.25">
      <c r="A659" s="189"/>
      <c r="B659" s="189"/>
      <c r="C659" s="1012" t="s">
        <v>423</v>
      </c>
      <c r="D659" s="963" t="s">
        <v>1022</v>
      </c>
      <c r="E659" s="1185"/>
      <c r="F659" s="965">
        <v>172901</v>
      </c>
      <c r="G659" s="259">
        <v>2500</v>
      </c>
      <c r="H659" s="259">
        <v>7380</v>
      </c>
      <c r="I659" s="131">
        <f t="shared" si="39"/>
        <v>6380</v>
      </c>
      <c r="J659" s="170">
        <f t="shared" si="37"/>
        <v>86.449864498644985</v>
      </c>
      <c r="K659" s="179"/>
      <c r="L659" s="15"/>
      <c r="M659" s="15">
        <v>616</v>
      </c>
      <c r="N659" s="15"/>
      <c r="O659" s="15"/>
      <c r="P659" s="15">
        <v>5764</v>
      </c>
      <c r="Q659" s="15"/>
      <c r="R659" s="15"/>
      <c r="S659" s="15"/>
      <c r="T659" s="15"/>
    </row>
    <row r="660" spans="1:20" ht="24" customHeight="1" x14ac:dyDescent="0.25">
      <c r="A660" s="189"/>
      <c r="B660" s="189"/>
      <c r="C660" s="1012" t="s">
        <v>425</v>
      </c>
      <c r="D660" s="963" t="s">
        <v>2246</v>
      </c>
      <c r="E660" s="1185"/>
      <c r="F660" s="965">
        <v>172926</v>
      </c>
      <c r="G660" s="260">
        <v>7006</v>
      </c>
      <c r="H660" s="260">
        <v>7006</v>
      </c>
      <c r="I660" s="131">
        <f t="shared" si="39"/>
        <v>7006</v>
      </c>
      <c r="J660" s="170">
        <f t="shared" si="37"/>
        <v>100</v>
      </c>
      <c r="K660" s="179"/>
      <c r="L660" s="15"/>
      <c r="M660" s="15"/>
      <c r="N660" s="15"/>
      <c r="O660" s="15"/>
      <c r="P660" s="15"/>
      <c r="Q660" s="15"/>
      <c r="R660" s="15">
        <v>7006</v>
      </c>
      <c r="S660" s="15"/>
      <c r="T660" s="15"/>
    </row>
    <row r="661" spans="1:20" ht="17.399999999999999" customHeight="1" x14ac:dyDescent="0.25">
      <c r="A661" s="189"/>
      <c r="B661" s="189"/>
      <c r="C661" s="1012"/>
      <c r="D661" s="964" t="s">
        <v>2188</v>
      </c>
      <c r="E661" s="1183"/>
      <c r="F661" s="1184"/>
      <c r="G661" s="260"/>
      <c r="H661" s="260"/>
      <c r="I661" s="131"/>
      <c r="J661" s="170"/>
      <c r="K661" s="179"/>
      <c r="L661" s="15"/>
      <c r="M661" s="15"/>
      <c r="N661" s="15"/>
      <c r="O661" s="15"/>
      <c r="P661" s="15"/>
      <c r="Q661" s="15"/>
      <c r="R661" s="15"/>
      <c r="S661" s="15"/>
      <c r="T661" s="15"/>
    </row>
    <row r="662" spans="1:20" ht="17.25" customHeight="1" x14ac:dyDescent="0.25">
      <c r="A662" s="189"/>
      <c r="B662" s="189"/>
      <c r="C662" s="1012" t="s">
        <v>312</v>
      </c>
      <c r="D662" s="1189" t="s">
        <v>677</v>
      </c>
      <c r="E662" s="1186"/>
      <c r="F662" s="965">
        <v>162603</v>
      </c>
      <c r="G662" s="260">
        <v>31654</v>
      </c>
      <c r="H662" s="260">
        <v>31248</v>
      </c>
      <c r="I662" s="131">
        <f t="shared" si="39"/>
        <v>16187</v>
      </c>
      <c r="J662" s="170">
        <f t="shared" si="37"/>
        <v>51.80171530977983</v>
      </c>
      <c r="K662" s="179"/>
      <c r="L662" s="15"/>
      <c r="M662" s="15">
        <v>110</v>
      </c>
      <c r="N662" s="15"/>
      <c r="O662" s="15"/>
      <c r="P662" s="15">
        <v>16077</v>
      </c>
      <c r="Q662" s="15"/>
      <c r="R662" s="15"/>
      <c r="S662" s="15"/>
      <c r="T662" s="15"/>
    </row>
    <row r="663" spans="1:20" ht="16.95" customHeight="1" x14ac:dyDescent="0.25">
      <c r="A663" s="189"/>
      <c r="B663" s="189"/>
      <c r="C663" s="1012" t="s">
        <v>439</v>
      </c>
      <c r="D663" s="1187" t="s">
        <v>678</v>
      </c>
      <c r="E663" s="1188"/>
      <c r="F663" s="965">
        <v>172920</v>
      </c>
      <c r="G663" s="179">
        <v>25000</v>
      </c>
      <c r="H663" s="179">
        <v>357535</v>
      </c>
      <c r="I663" s="131">
        <f t="shared" si="39"/>
        <v>357535</v>
      </c>
      <c r="J663" s="170">
        <f t="shared" si="37"/>
        <v>100</v>
      </c>
      <c r="K663" s="179"/>
      <c r="L663" s="15"/>
      <c r="M663" s="15">
        <v>7535</v>
      </c>
      <c r="N663" s="15"/>
      <c r="O663" s="15"/>
      <c r="P663" s="15"/>
      <c r="Q663" s="15"/>
      <c r="R663" s="15"/>
      <c r="S663" s="15"/>
      <c r="T663" s="15">
        <v>350000</v>
      </c>
    </row>
    <row r="664" spans="1:20" ht="18.75" customHeight="1" x14ac:dyDescent="0.25">
      <c r="A664" s="189"/>
      <c r="B664" s="189"/>
      <c r="C664" s="1012" t="s">
        <v>509</v>
      </c>
      <c r="D664" s="1019" t="s">
        <v>1023</v>
      </c>
      <c r="E664" s="1185"/>
      <c r="F664" s="1115">
        <v>172923</v>
      </c>
      <c r="G664" s="179">
        <v>85</v>
      </c>
      <c r="H664" s="179">
        <v>3085</v>
      </c>
      <c r="I664" s="131">
        <f t="shared" si="39"/>
        <v>1378</v>
      </c>
      <c r="J664" s="170">
        <f t="shared" si="37"/>
        <v>44.667747163695296</v>
      </c>
      <c r="K664" s="179"/>
      <c r="L664" s="15"/>
      <c r="M664" s="15">
        <v>1329</v>
      </c>
      <c r="N664" s="15"/>
      <c r="O664" s="15"/>
      <c r="P664" s="15">
        <v>49</v>
      </c>
      <c r="Q664" s="15"/>
      <c r="R664" s="15"/>
      <c r="S664" s="15"/>
      <c r="T664" s="15"/>
    </row>
    <row r="665" spans="1:20" ht="18" customHeight="1" x14ac:dyDescent="0.25">
      <c r="A665" s="113"/>
      <c r="B665" s="113"/>
      <c r="C665" s="182"/>
      <c r="D665" s="183" t="s">
        <v>236</v>
      </c>
      <c r="E665" s="262"/>
      <c r="F665" s="113"/>
      <c r="G665" s="114">
        <f>SUM(G656:G664)</f>
        <v>163568</v>
      </c>
      <c r="H665" s="114">
        <f>SUM(H656:H664)</f>
        <v>542864</v>
      </c>
      <c r="I665" s="114">
        <f>SUM(I656:I664)</f>
        <v>477659</v>
      </c>
      <c r="J665" s="224">
        <f t="shared" si="37"/>
        <v>87.988704353208163</v>
      </c>
      <c r="K665" s="223">
        <f t="shared" ref="K665:T665" si="41">SUM(K656:K664)</f>
        <v>0</v>
      </c>
      <c r="L665" s="114">
        <f t="shared" si="41"/>
        <v>0</v>
      </c>
      <c r="M665" s="114">
        <f t="shared" si="41"/>
        <v>59346</v>
      </c>
      <c r="N665" s="114">
        <f t="shared" si="41"/>
        <v>0</v>
      </c>
      <c r="O665" s="114">
        <f t="shared" si="41"/>
        <v>0</v>
      </c>
      <c r="P665" s="114">
        <f t="shared" si="41"/>
        <v>21890</v>
      </c>
      <c r="Q665" s="114">
        <f t="shared" si="41"/>
        <v>645</v>
      </c>
      <c r="R665" s="114">
        <f t="shared" si="41"/>
        <v>45778</v>
      </c>
      <c r="S665" s="114">
        <f t="shared" si="41"/>
        <v>0</v>
      </c>
      <c r="T665" s="114">
        <f t="shared" si="41"/>
        <v>350000</v>
      </c>
    </row>
    <row r="666" spans="1:20" s="324" customFormat="1" ht="18" customHeight="1" x14ac:dyDescent="0.25">
      <c r="A666" s="318">
        <v>1</v>
      </c>
      <c r="B666" s="318">
        <v>18</v>
      </c>
      <c r="C666" s="319"/>
      <c r="D666" s="328" t="s">
        <v>679</v>
      </c>
      <c r="E666" s="329"/>
      <c r="F666" s="330"/>
      <c r="G666" s="331"/>
      <c r="H666" s="331"/>
      <c r="I666" s="131"/>
      <c r="J666" s="322"/>
      <c r="K666" s="323"/>
      <c r="L666" s="321"/>
      <c r="M666" s="321"/>
      <c r="N666" s="321"/>
      <c r="O666" s="321"/>
      <c r="P666" s="321"/>
      <c r="Q666" s="320"/>
      <c r="R666" s="320"/>
      <c r="S666" s="320"/>
      <c r="T666" s="320"/>
    </row>
    <row r="667" spans="1:20" ht="18" customHeight="1" x14ac:dyDescent="0.25">
      <c r="A667" s="125"/>
      <c r="B667" s="125"/>
      <c r="C667" s="175"/>
      <c r="D667" s="249" t="s">
        <v>181</v>
      </c>
      <c r="E667" s="222"/>
      <c r="F667" s="222"/>
      <c r="G667" s="179"/>
      <c r="H667" s="179"/>
      <c r="I667" s="131"/>
      <c r="J667" s="170"/>
      <c r="K667" s="179"/>
      <c r="L667" s="131"/>
      <c r="M667" s="131"/>
      <c r="N667" s="131"/>
      <c r="O667" s="131"/>
      <c r="P667" s="131"/>
      <c r="Q667" s="15"/>
      <c r="R667" s="15"/>
      <c r="S667" s="15"/>
      <c r="T667" s="15"/>
    </row>
    <row r="668" spans="1:20" ht="18" customHeight="1" x14ac:dyDescent="0.25">
      <c r="A668" s="125"/>
      <c r="B668" s="125"/>
      <c r="C668" s="175"/>
      <c r="D668" s="249" t="s">
        <v>680</v>
      </c>
      <c r="E668" s="13">
        <v>2</v>
      </c>
      <c r="F668" s="13">
        <v>181905</v>
      </c>
      <c r="G668" s="15">
        <v>18039</v>
      </c>
      <c r="H668" s="15">
        <v>17000</v>
      </c>
      <c r="I668" s="131">
        <f t="shared" si="39"/>
        <v>9572</v>
      </c>
      <c r="J668" s="170">
        <f t="shared" si="37"/>
        <v>56.305882352941175</v>
      </c>
      <c r="K668" s="179"/>
      <c r="L668" s="15"/>
      <c r="M668" s="15">
        <v>9572</v>
      </c>
      <c r="N668" s="15"/>
      <c r="O668" s="15"/>
      <c r="P668" s="15"/>
      <c r="Q668" s="15"/>
      <c r="R668" s="15"/>
      <c r="S668" s="15"/>
      <c r="T668" s="15"/>
    </row>
    <row r="669" spans="1:20" ht="27.75" customHeight="1" x14ac:dyDescent="0.25">
      <c r="A669" s="125"/>
      <c r="B669" s="125"/>
      <c r="C669" s="175"/>
      <c r="D669" s="111" t="s">
        <v>681</v>
      </c>
      <c r="E669" s="13">
        <v>1</v>
      </c>
      <c r="F669" s="13" t="s">
        <v>239</v>
      </c>
      <c r="G669" s="15">
        <v>30800</v>
      </c>
      <c r="H669" s="15">
        <v>36576</v>
      </c>
      <c r="I669" s="131">
        <f t="shared" si="39"/>
        <v>34735</v>
      </c>
      <c r="J669" s="170">
        <f t="shared" si="37"/>
        <v>94.966644794400707</v>
      </c>
      <c r="K669" s="179"/>
      <c r="L669" s="15"/>
      <c r="M669" s="15">
        <v>31782</v>
      </c>
      <c r="N669" s="15"/>
      <c r="O669" s="320"/>
      <c r="P669" s="15">
        <v>1502</v>
      </c>
      <c r="Q669" s="15">
        <v>1451</v>
      </c>
      <c r="R669" s="15"/>
      <c r="S669" s="15"/>
      <c r="T669" s="15"/>
    </row>
    <row r="670" spans="1:20" ht="18" customHeight="1" x14ac:dyDescent="0.25">
      <c r="A670" s="125"/>
      <c r="B670" s="125"/>
      <c r="C670" s="175"/>
      <c r="D670" s="249" t="s">
        <v>682</v>
      </c>
      <c r="E670" s="13">
        <v>1</v>
      </c>
      <c r="F670" s="13">
        <v>181906</v>
      </c>
      <c r="G670" s="15">
        <v>8300</v>
      </c>
      <c r="H670" s="15">
        <v>8015</v>
      </c>
      <c r="I670" s="131">
        <f t="shared" si="39"/>
        <v>7836</v>
      </c>
      <c r="J670" s="170">
        <f t="shared" si="37"/>
        <v>97.766687461010605</v>
      </c>
      <c r="K670" s="179"/>
      <c r="L670" s="15"/>
      <c r="M670" s="15">
        <v>7836</v>
      </c>
      <c r="N670" s="15"/>
      <c r="O670" s="15"/>
      <c r="P670" s="15"/>
      <c r="Q670" s="15"/>
      <c r="R670" s="15"/>
      <c r="S670" s="15"/>
      <c r="T670" s="15"/>
    </row>
    <row r="671" spans="1:20" ht="18" customHeight="1" x14ac:dyDescent="0.25">
      <c r="A671" s="125"/>
      <c r="B671" s="125"/>
      <c r="C671" s="175"/>
      <c r="D671" s="309" t="s">
        <v>164</v>
      </c>
      <c r="E671" s="202"/>
      <c r="F671" s="202"/>
      <c r="G671" s="117"/>
      <c r="H671" s="117"/>
      <c r="I671" s="131">
        <f t="shared" si="39"/>
        <v>0</v>
      </c>
      <c r="J671" s="170"/>
      <c r="K671" s="179"/>
      <c r="L671" s="131"/>
      <c r="M671" s="15"/>
      <c r="N671" s="131"/>
      <c r="O671" s="131"/>
      <c r="P671" s="131"/>
      <c r="Q671" s="15"/>
      <c r="R671" s="15"/>
      <c r="S671" s="15"/>
      <c r="T671" s="15"/>
    </row>
    <row r="672" spans="1:20" ht="18" customHeight="1" x14ac:dyDescent="0.25">
      <c r="A672" s="125"/>
      <c r="B672" s="125"/>
      <c r="C672" s="175"/>
      <c r="D672" s="249" t="s">
        <v>683</v>
      </c>
      <c r="E672" s="15">
        <v>1</v>
      </c>
      <c r="F672" s="13">
        <v>221950</v>
      </c>
      <c r="G672" s="15">
        <v>173148</v>
      </c>
      <c r="H672" s="15">
        <v>176748</v>
      </c>
      <c r="I672" s="131">
        <f t="shared" si="39"/>
        <v>167154</v>
      </c>
      <c r="J672" s="170">
        <f t="shared" si="37"/>
        <v>94.571932921447484</v>
      </c>
      <c r="K672" s="179">
        <v>148185</v>
      </c>
      <c r="L672" s="15">
        <v>18819</v>
      </c>
      <c r="M672" s="15">
        <v>150</v>
      </c>
      <c r="N672" s="15"/>
      <c r="O672" s="15"/>
      <c r="P672" s="15"/>
      <c r="Q672" s="15"/>
      <c r="R672" s="15"/>
      <c r="S672" s="15"/>
      <c r="T672" s="15"/>
    </row>
    <row r="673" spans="1:20" ht="22.5" customHeight="1" x14ac:dyDescent="0.25">
      <c r="A673" s="125"/>
      <c r="B673" s="125"/>
      <c r="C673" s="175"/>
      <c r="D673" s="111" t="s">
        <v>684</v>
      </c>
      <c r="E673" s="169">
        <v>1</v>
      </c>
      <c r="F673" s="13">
        <v>181907</v>
      </c>
      <c r="G673" s="15">
        <v>15840</v>
      </c>
      <c r="H673" s="15">
        <v>8443</v>
      </c>
      <c r="I673" s="131">
        <f t="shared" si="39"/>
        <v>7575</v>
      </c>
      <c r="J673" s="170">
        <f t="shared" si="37"/>
        <v>89.719294089778515</v>
      </c>
      <c r="K673" s="179"/>
      <c r="L673" s="15"/>
      <c r="M673" s="15">
        <v>7575</v>
      </c>
      <c r="N673" s="15"/>
      <c r="O673" s="15"/>
      <c r="P673" s="15"/>
      <c r="Q673" s="15"/>
      <c r="R673" s="15"/>
      <c r="S673" s="15"/>
      <c r="T673" s="15"/>
    </row>
    <row r="674" spans="1:20" ht="18" customHeight="1" x14ac:dyDescent="0.25">
      <c r="A674" s="125"/>
      <c r="B674" s="125"/>
      <c r="C674" s="175"/>
      <c r="D674" s="249" t="s">
        <v>685</v>
      </c>
      <c r="E674" s="169"/>
      <c r="F674" s="169"/>
      <c r="G674" s="15"/>
      <c r="H674" s="15"/>
      <c r="I674" s="131"/>
      <c r="J674" s="170"/>
      <c r="K674" s="179"/>
      <c r="L674" s="131"/>
      <c r="M674" s="131"/>
      <c r="N674" s="131"/>
      <c r="O674" s="131"/>
      <c r="P674" s="131"/>
      <c r="Q674" s="15"/>
      <c r="R674" s="15"/>
      <c r="S674" s="15"/>
      <c r="T674" s="15"/>
    </row>
    <row r="675" spans="1:20" ht="18" customHeight="1" x14ac:dyDescent="0.25">
      <c r="A675" s="125"/>
      <c r="B675" s="125"/>
      <c r="C675" s="175"/>
      <c r="D675" s="111" t="s">
        <v>686</v>
      </c>
      <c r="E675" s="169">
        <v>1</v>
      </c>
      <c r="F675" s="13">
        <v>181909</v>
      </c>
      <c r="G675" s="15">
        <v>4633</v>
      </c>
      <c r="H675" s="15">
        <v>4633</v>
      </c>
      <c r="I675" s="131">
        <f t="shared" si="39"/>
        <v>2026</v>
      </c>
      <c r="J675" s="170">
        <f t="shared" si="37"/>
        <v>43.729764731275637</v>
      </c>
      <c r="K675" s="179"/>
      <c r="L675" s="15"/>
      <c r="M675" s="15">
        <v>726</v>
      </c>
      <c r="N675" s="15"/>
      <c r="O675" s="15">
        <v>1300</v>
      </c>
      <c r="P675" s="15"/>
      <c r="Q675" s="15"/>
      <c r="R675" s="15"/>
      <c r="S675" s="15"/>
      <c r="T675" s="15"/>
    </row>
    <row r="676" spans="1:20" ht="22.5" customHeight="1" x14ac:dyDescent="0.25">
      <c r="A676" s="125"/>
      <c r="B676" s="125"/>
      <c r="C676" s="175"/>
      <c r="D676" s="111" t="s">
        <v>687</v>
      </c>
      <c r="E676" s="202">
        <v>2</v>
      </c>
      <c r="F676" s="12">
        <v>191142</v>
      </c>
      <c r="G676" s="117">
        <v>1000</v>
      </c>
      <c r="H676" s="117">
        <v>1000</v>
      </c>
      <c r="I676" s="131">
        <f t="shared" si="39"/>
        <v>1000</v>
      </c>
      <c r="J676" s="170">
        <f t="shared" si="37"/>
        <v>100</v>
      </c>
      <c r="K676" s="179"/>
      <c r="L676" s="15"/>
      <c r="M676" s="15"/>
      <c r="N676" s="15"/>
      <c r="O676" s="15">
        <v>1000</v>
      </c>
      <c r="P676" s="15"/>
      <c r="Q676" s="15"/>
      <c r="R676" s="15"/>
      <c r="S676" s="15"/>
      <c r="T676" s="15"/>
    </row>
    <row r="677" spans="1:20" ht="23.25" customHeight="1" x14ac:dyDescent="0.25">
      <c r="A677" s="125"/>
      <c r="B677" s="125"/>
      <c r="C677" s="175"/>
      <c r="D677" s="111" t="s">
        <v>688</v>
      </c>
      <c r="E677" s="202">
        <v>2</v>
      </c>
      <c r="F677" s="12">
        <v>191154</v>
      </c>
      <c r="G677" s="117">
        <v>3500</v>
      </c>
      <c r="H677" s="117">
        <v>3500</v>
      </c>
      <c r="I677" s="131">
        <f t="shared" si="39"/>
        <v>3500</v>
      </c>
      <c r="J677" s="170">
        <f t="shared" si="37"/>
        <v>100</v>
      </c>
      <c r="K677" s="179"/>
      <c r="L677" s="15"/>
      <c r="M677" s="15"/>
      <c r="N677" s="15"/>
      <c r="O677" s="15">
        <v>3500</v>
      </c>
      <c r="P677" s="15"/>
      <c r="Q677" s="15"/>
      <c r="R677" s="15"/>
      <c r="S677" s="15"/>
      <c r="T677" s="15"/>
    </row>
    <row r="678" spans="1:20" ht="18" customHeight="1" x14ac:dyDescent="0.25">
      <c r="A678" s="125"/>
      <c r="B678" s="125"/>
      <c r="C678" s="175"/>
      <c r="D678" s="111" t="s">
        <v>689</v>
      </c>
      <c r="E678" s="169"/>
      <c r="F678" s="169"/>
      <c r="G678" s="15"/>
      <c r="H678" s="15"/>
      <c r="I678" s="131"/>
      <c r="J678" s="170"/>
      <c r="K678" s="179"/>
      <c r="L678" s="15"/>
      <c r="M678" s="15"/>
      <c r="N678" s="15"/>
      <c r="O678" s="15"/>
      <c r="P678" s="15"/>
      <c r="Q678" s="15"/>
      <c r="R678" s="15"/>
      <c r="S678" s="15"/>
      <c r="T678" s="15"/>
    </row>
    <row r="679" spans="1:20" ht="18" customHeight="1" x14ac:dyDescent="0.25">
      <c r="A679" s="125"/>
      <c r="B679" s="125"/>
      <c r="C679" s="175"/>
      <c r="D679" s="111" t="s">
        <v>690</v>
      </c>
      <c r="E679" s="169">
        <v>1</v>
      </c>
      <c r="F679" s="13">
        <v>181902</v>
      </c>
      <c r="G679" s="15">
        <v>300</v>
      </c>
      <c r="H679" s="15">
        <v>1314</v>
      </c>
      <c r="I679" s="131">
        <f t="shared" si="39"/>
        <v>1263</v>
      </c>
      <c r="J679" s="170">
        <f t="shared" si="37"/>
        <v>96.118721461187221</v>
      </c>
      <c r="K679" s="179"/>
      <c r="L679" s="15"/>
      <c r="M679" s="15">
        <v>1029</v>
      </c>
      <c r="N679" s="15"/>
      <c r="O679" s="15"/>
      <c r="P679" s="15">
        <v>234</v>
      </c>
      <c r="Q679" s="15"/>
      <c r="R679" s="15"/>
      <c r="S679" s="15"/>
      <c r="T679" s="15"/>
    </row>
    <row r="680" spans="1:20" ht="18" customHeight="1" x14ac:dyDescent="0.25">
      <c r="A680" s="125"/>
      <c r="B680" s="125"/>
      <c r="C680" s="175"/>
      <c r="D680" s="111" t="s">
        <v>1024</v>
      </c>
      <c r="E680" s="169">
        <v>1</v>
      </c>
      <c r="F680" s="13">
        <v>181903</v>
      </c>
      <c r="G680" s="179">
        <v>100</v>
      </c>
      <c r="H680" s="179">
        <v>100</v>
      </c>
      <c r="I680" s="131">
        <f t="shared" si="39"/>
        <v>0</v>
      </c>
      <c r="J680" s="170">
        <f t="shared" si="37"/>
        <v>0</v>
      </c>
      <c r="K680" s="179"/>
      <c r="L680" s="15"/>
      <c r="M680" s="15"/>
      <c r="N680" s="15"/>
      <c r="O680" s="15"/>
      <c r="P680" s="15"/>
      <c r="Q680" s="15"/>
      <c r="R680" s="15"/>
      <c r="S680" s="15"/>
      <c r="T680" s="15"/>
    </row>
    <row r="681" spans="1:20" ht="18" customHeight="1" x14ac:dyDescent="0.25">
      <c r="A681" s="125"/>
      <c r="B681" s="125"/>
      <c r="C681" s="175"/>
      <c r="D681" s="249" t="s">
        <v>691</v>
      </c>
      <c r="E681" s="13">
        <v>1</v>
      </c>
      <c r="F681" s="13">
        <v>181904</v>
      </c>
      <c r="G681" s="179">
        <v>300</v>
      </c>
      <c r="H681" s="179">
        <v>547</v>
      </c>
      <c r="I681" s="131">
        <f t="shared" si="39"/>
        <v>306</v>
      </c>
      <c r="J681" s="170">
        <f t="shared" si="37"/>
        <v>55.941499085923219</v>
      </c>
      <c r="K681" s="179"/>
      <c r="L681" s="15"/>
      <c r="M681" s="15">
        <v>306</v>
      </c>
      <c r="N681" s="15"/>
      <c r="O681" s="15"/>
      <c r="P681" s="15"/>
      <c r="Q681" s="15"/>
      <c r="R681" s="15"/>
      <c r="S681" s="15"/>
      <c r="T681" s="15"/>
    </row>
    <row r="682" spans="1:20" ht="18" customHeight="1" x14ac:dyDescent="0.25">
      <c r="A682" s="22"/>
      <c r="B682" s="22"/>
      <c r="C682" s="183"/>
      <c r="D682" s="183" t="s">
        <v>692</v>
      </c>
      <c r="E682" s="184"/>
      <c r="F682" s="185"/>
      <c r="G682" s="281">
        <f>SUM(G668:G681)</f>
        <v>255960</v>
      </c>
      <c r="H682" s="281">
        <f>SUM(H668:H681)</f>
        <v>257876</v>
      </c>
      <c r="I682" s="281">
        <f>SUM(I668:I681)</f>
        <v>234967</v>
      </c>
      <c r="J682" s="224">
        <f t="shared" si="37"/>
        <v>91.116272937380757</v>
      </c>
      <c r="K682" s="281">
        <f t="shared" ref="K682:T682" si="42">SUM(K668:K681)</f>
        <v>148185</v>
      </c>
      <c r="L682" s="281">
        <f t="shared" si="42"/>
        <v>18819</v>
      </c>
      <c r="M682" s="281">
        <f t="shared" si="42"/>
        <v>58976</v>
      </c>
      <c r="N682" s="281">
        <f t="shared" si="42"/>
        <v>0</v>
      </c>
      <c r="O682" s="281">
        <f t="shared" si="42"/>
        <v>5800</v>
      </c>
      <c r="P682" s="281">
        <f t="shared" si="42"/>
        <v>1736</v>
      </c>
      <c r="Q682" s="281">
        <f t="shared" si="42"/>
        <v>1451</v>
      </c>
      <c r="R682" s="281">
        <f t="shared" si="42"/>
        <v>0</v>
      </c>
      <c r="S682" s="281">
        <f t="shared" si="42"/>
        <v>0</v>
      </c>
      <c r="T682" s="281">
        <f t="shared" si="42"/>
        <v>0</v>
      </c>
    </row>
    <row r="683" spans="1:20" ht="18" customHeight="1" x14ac:dyDescent="0.25">
      <c r="A683" s="10"/>
      <c r="B683" s="10"/>
      <c r="C683" s="233"/>
      <c r="D683" s="208" t="s">
        <v>693</v>
      </c>
      <c r="E683" s="7"/>
      <c r="F683" s="226"/>
      <c r="G683" s="196"/>
      <c r="H683" s="196"/>
      <c r="I683" s="131"/>
      <c r="J683" s="170"/>
      <c r="K683" s="164"/>
      <c r="L683" s="131"/>
      <c r="M683" s="131"/>
      <c r="N683" s="131"/>
      <c r="O683" s="131"/>
      <c r="P683" s="131"/>
      <c r="Q683" s="131"/>
      <c r="R683" s="131"/>
      <c r="S683" s="131"/>
      <c r="T683" s="131"/>
    </row>
    <row r="684" spans="1:20" ht="18" customHeight="1" x14ac:dyDescent="0.25">
      <c r="A684" s="10"/>
      <c r="B684" s="10"/>
      <c r="C684" s="252" t="s">
        <v>407</v>
      </c>
      <c r="D684" s="1194" t="s">
        <v>1025</v>
      </c>
      <c r="E684" s="248"/>
      <c r="F684" s="251">
        <v>182911</v>
      </c>
      <c r="G684" s="179">
        <v>1700</v>
      </c>
      <c r="H684" s="179">
        <v>1700</v>
      </c>
      <c r="I684" s="131">
        <f t="shared" si="39"/>
        <v>0</v>
      </c>
      <c r="J684" s="170">
        <f t="shared" si="37"/>
        <v>0</v>
      </c>
      <c r="K684" s="164"/>
      <c r="L684" s="131"/>
      <c r="M684" s="131"/>
      <c r="N684" s="131"/>
      <c r="O684" s="131"/>
      <c r="P684" s="131"/>
      <c r="Q684" s="131"/>
      <c r="R684" s="131"/>
      <c r="S684" s="131"/>
      <c r="T684" s="131"/>
    </row>
    <row r="685" spans="1:20" ht="18" customHeight="1" x14ac:dyDescent="0.25">
      <c r="A685" s="10"/>
      <c r="B685" s="10"/>
      <c r="C685" s="252" t="s">
        <v>423</v>
      </c>
      <c r="D685" s="1195" t="s">
        <v>2247</v>
      </c>
      <c r="E685" s="248"/>
      <c r="F685" s="251">
        <v>182912</v>
      </c>
      <c r="G685" s="179"/>
      <c r="H685" s="179">
        <v>160</v>
      </c>
      <c r="I685" s="131">
        <f t="shared" si="39"/>
        <v>160</v>
      </c>
      <c r="J685" s="170">
        <f t="shared" si="37"/>
        <v>100</v>
      </c>
      <c r="K685" s="164"/>
      <c r="L685" s="131"/>
      <c r="M685" s="131">
        <v>160</v>
      </c>
      <c r="N685" s="131"/>
      <c r="O685" s="131"/>
      <c r="P685" s="131"/>
      <c r="Q685" s="131"/>
      <c r="R685" s="131"/>
      <c r="S685" s="131"/>
      <c r="T685" s="131"/>
    </row>
    <row r="686" spans="1:20" s="1010" customFormat="1" ht="18" customHeight="1" x14ac:dyDescent="0.25">
      <c r="A686" s="1190"/>
      <c r="B686" s="1190"/>
      <c r="C686" s="263"/>
      <c r="D686" s="1196" t="s">
        <v>2188</v>
      </c>
      <c r="E686" s="248"/>
      <c r="F686" s="251"/>
      <c r="G686" s="1191"/>
      <c r="H686" s="1191"/>
      <c r="I686" s="1192"/>
      <c r="J686" s="170"/>
      <c r="K686" s="1193"/>
      <c r="L686" s="1192"/>
      <c r="M686" s="1192"/>
      <c r="N686" s="1192"/>
      <c r="O686" s="1192"/>
      <c r="P686" s="1192"/>
      <c r="Q686" s="1192"/>
      <c r="R686" s="1192"/>
      <c r="S686" s="1192"/>
      <c r="T686" s="1192"/>
    </row>
    <row r="687" spans="1:20" ht="18" customHeight="1" x14ac:dyDescent="0.25">
      <c r="A687" s="10"/>
      <c r="B687" s="10"/>
      <c r="C687" s="1197" t="s">
        <v>312</v>
      </c>
      <c r="D687" s="1198" t="s">
        <v>849</v>
      </c>
      <c r="E687" s="1199"/>
      <c r="F687" s="1200">
        <v>182905</v>
      </c>
      <c r="G687" s="179">
        <v>5000</v>
      </c>
      <c r="H687" s="179">
        <v>4765</v>
      </c>
      <c r="I687" s="131">
        <f t="shared" si="39"/>
        <v>1223</v>
      </c>
      <c r="J687" s="170">
        <f t="shared" si="37"/>
        <v>25.666316894018887</v>
      </c>
      <c r="K687" s="164"/>
      <c r="L687" s="131"/>
      <c r="M687" s="131"/>
      <c r="N687" s="131"/>
      <c r="O687" s="131"/>
      <c r="P687" s="131">
        <v>1223</v>
      </c>
      <c r="Q687" s="131"/>
      <c r="R687" s="131"/>
      <c r="S687" s="131"/>
      <c r="T687" s="131"/>
    </row>
    <row r="688" spans="1:20" ht="18" customHeight="1" x14ac:dyDescent="0.25">
      <c r="A688" s="22"/>
      <c r="B688" s="22"/>
      <c r="C688" s="183"/>
      <c r="D688" s="183" t="s">
        <v>694</v>
      </c>
      <c r="E688" s="184"/>
      <c r="F688" s="185"/>
      <c r="G688" s="281">
        <f>SUM(G682:G687)</f>
        <v>262660</v>
      </c>
      <c r="H688" s="281">
        <f>SUM(H682:H687)</f>
        <v>264501</v>
      </c>
      <c r="I688" s="281">
        <f>SUM(I682:I687)</f>
        <v>236350</v>
      </c>
      <c r="J688" s="224">
        <f t="shared" ref="J688:J739" si="43">I688/H688*100</f>
        <v>89.356940049375993</v>
      </c>
      <c r="K688" s="281">
        <f t="shared" ref="K688:T688" si="44">SUM(K682:K687)</f>
        <v>148185</v>
      </c>
      <c r="L688" s="142">
        <f t="shared" si="44"/>
        <v>18819</v>
      </c>
      <c r="M688" s="142">
        <f t="shared" si="44"/>
        <v>59136</v>
      </c>
      <c r="N688" s="142">
        <f t="shared" si="44"/>
        <v>0</v>
      </c>
      <c r="O688" s="142">
        <f t="shared" si="44"/>
        <v>5800</v>
      </c>
      <c r="P688" s="142">
        <f t="shared" si="44"/>
        <v>2959</v>
      </c>
      <c r="Q688" s="142">
        <f t="shared" si="44"/>
        <v>1451</v>
      </c>
      <c r="R688" s="142">
        <f t="shared" si="44"/>
        <v>0</v>
      </c>
      <c r="S688" s="142">
        <f t="shared" si="44"/>
        <v>0</v>
      </c>
      <c r="T688" s="142">
        <f t="shared" si="44"/>
        <v>0</v>
      </c>
    </row>
    <row r="689" spans="1:20" ht="18" customHeight="1" x14ac:dyDescent="0.25">
      <c r="A689" s="125">
        <v>1</v>
      </c>
      <c r="B689" s="125">
        <v>19</v>
      </c>
      <c r="C689" s="175"/>
      <c r="D689" s="233" t="s">
        <v>695</v>
      </c>
      <c r="E689" s="190"/>
      <c r="F689" s="181"/>
      <c r="G689" s="179"/>
      <c r="H689" s="179"/>
      <c r="I689" s="131"/>
      <c r="J689" s="170"/>
      <c r="K689" s="179"/>
      <c r="L689" s="131"/>
      <c r="M689" s="131"/>
      <c r="N689" s="131"/>
      <c r="O689" s="131"/>
      <c r="P689" s="131"/>
      <c r="Q689" s="15"/>
      <c r="R689" s="15"/>
      <c r="S689" s="15"/>
      <c r="T689" s="15"/>
    </row>
    <row r="690" spans="1:20" ht="18" customHeight="1" x14ac:dyDescent="0.25">
      <c r="A690" s="125"/>
      <c r="B690" s="125"/>
      <c r="C690" s="175"/>
      <c r="D690" s="110" t="s">
        <v>696</v>
      </c>
      <c r="E690" s="222"/>
      <c r="F690" s="222"/>
      <c r="G690" s="179"/>
      <c r="H690" s="179"/>
      <c r="I690" s="131"/>
      <c r="J690" s="170"/>
      <c r="K690" s="179"/>
      <c r="L690" s="131"/>
      <c r="M690" s="131"/>
      <c r="N690" s="131"/>
      <c r="O690" s="131"/>
      <c r="P690" s="131"/>
      <c r="Q690" s="15"/>
      <c r="R690" s="15"/>
      <c r="S690" s="15"/>
      <c r="T690" s="15"/>
    </row>
    <row r="691" spans="1:20" ht="18" customHeight="1" x14ac:dyDescent="0.25">
      <c r="A691" s="125"/>
      <c r="B691" s="125"/>
      <c r="C691" s="175"/>
      <c r="D691" s="249" t="s">
        <v>2248</v>
      </c>
      <c r="E691" s="169">
        <v>1</v>
      </c>
      <c r="F691" s="13">
        <v>191101</v>
      </c>
      <c r="G691" s="15">
        <v>10000</v>
      </c>
      <c r="H691" s="15">
        <v>7610</v>
      </c>
      <c r="I691" s="131">
        <f t="shared" si="39"/>
        <v>3636</v>
      </c>
      <c r="J691" s="170">
        <f t="shared" si="43"/>
        <v>47.779237844940866</v>
      </c>
      <c r="K691" s="179"/>
      <c r="L691" s="15"/>
      <c r="M691" s="15"/>
      <c r="N691" s="15"/>
      <c r="O691" s="15">
        <v>3636</v>
      </c>
      <c r="P691" s="15"/>
      <c r="Q691" s="15"/>
      <c r="R691" s="15"/>
      <c r="S691" s="15"/>
      <c r="T691" s="15"/>
    </row>
    <row r="692" spans="1:20" ht="18" customHeight="1" x14ac:dyDescent="0.25">
      <c r="A692" s="125"/>
      <c r="B692" s="125"/>
      <c r="C692" s="175"/>
      <c r="D692" s="249" t="s">
        <v>2249</v>
      </c>
      <c r="E692" s="169">
        <v>1</v>
      </c>
      <c r="F692" s="13">
        <v>191901</v>
      </c>
      <c r="G692" s="15">
        <v>169029</v>
      </c>
      <c r="H692" s="15">
        <v>169029</v>
      </c>
      <c r="I692" s="131">
        <f t="shared" si="39"/>
        <v>169029</v>
      </c>
      <c r="J692" s="170">
        <f t="shared" si="43"/>
        <v>100</v>
      </c>
      <c r="K692" s="179"/>
      <c r="L692" s="15"/>
      <c r="M692" s="15"/>
      <c r="N692" s="15"/>
      <c r="O692" s="15"/>
      <c r="P692" s="15"/>
      <c r="Q692" s="15"/>
      <c r="R692" s="15"/>
      <c r="S692" s="15"/>
      <c r="T692" s="15">
        <v>169029</v>
      </c>
    </row>
    <row r="693" spans="1:20" ht="18" customHeight="1" x14ac:dyDescent="0.25">
      <c r="A693" s="125"/>
      <c r="B693" s="125"/>
      <c r="C693" s="175"/>
      <c r="D693" s="249" t="s">
        <v>1026</v>
      </c>
      <c r="E693" s="169">
        <v>1</v>
      </c>
      <c r="F693" s="13">
        <v>191901</v>
      </c>
      <c r="G693" s="15">
        <v>952748</v>
      </c>
      <c r="H693" s="15">
        <v>952748</v>
      </c>
      <c r="I693" s="131">
        <f t="shared" si="39"/>
        <v>952748</v>
      </c>
      <c r="J693" s="170">
        <f t="shared" si="43"/>
        <v>100</v>
      </c>
      <c r="K693" s="179"/>
      <c r="L693" s="15"/>
      <c r="M693" s="15"/>
      <c r="N693" s="15"/>
      <c r="O693" s="15">
        <v>952748</v>
      </c>
      <c r="P693" s="15"/>
      <c r="Q693" s="15"/>
      <c r="R693" s="15"/>
      <c r="S693" s="15"/>
      <c r="T693" s="15"/>
    </row>
    <row r="694" spans="1:20" ht="18" customHeight="1" x14ac:dyDescent="0.25">
      <c r="A694" s="125"/>
      <c r="B694" s="125"/>
      <c r="C694" s="175"/>
      <c r="D694" s="121" t="s">
        <v>697</v>
      </c>
      <c r="E694" s="169">
        <v>1</v>
      </c>
      <c r="F694" s="13">
        <v>191901</v>
      </c>
      <c r="G694" s="117"/>
      <c r="H694" s="117">
        <v>32533</v>
      </c>
      <c r="I694" s="131">
        <f t="shared" si="39"/>
        <v>32533</v>
      </c>
      <c r="J694" s="170">
        <f t="shared" si="43"/>
        <v>100</v>
      </c>
      <c r="K694" s="179"/>
      <c r="L694" s="131"/>
      <c r="M694" s="15"/>
      <c r="N694" s="131"/>
      <c r="O694" s="131"/>
      <c r="P694" s="131"/>
      <c r="Q694" s="15"/>
      <c r="R694" s="15"/>
      <c r="S694" s="15"/>
      <c r="T694" s="15">
        <v>32533</v>
      </c>
    </row>
    <row r="695" spans="1:20" ht="18" customHeight="1" x14ac:dyDescent="0.25">
      <c r="A695" s="125"/>
      <c r="B695" s="125"/>
      <c r="C695" s="175"/>
      <c r="D695" s="309" t="s">
        <v>164</v>
      </c>
      <c r="E695" s="202"/>
      <c r="F695" s="202"/>
      <c r="G695" s="15"/>
      <c r="H695" s="15"/>
      <c r="I695" s="131"/>
      <c r="J695" s="170"/>
      <c r="K695" s="179"/>
      <c r="L695" s="15"/>
      <c r="M695" s="15"/>
      <c r="N695" s="15"/>
      <c r="O695" s="15"/>
      <c r="P695" s="15"/>
      <c r="Q695" s="15"/>
      <c r="R695" s="15"/>
      <c r="S695" s="15"/>
      <c r="T695" s="15"/>
    </row>
    <row r="696" spans="1:20" ht="18" customHeight="1" x14ac:dyDescent="0.25">
      <c r="A696" s="125"/>
      <c r="B696" s="125"/>
      <c r="C696" s="175"/>
      <c r="D696" s="249" t="s">
        <v>698</v>
      </c>
      <c r="E696" s="169">
        <v>1</v>
      </c>
      <c r="F696" s="13">
        <v>191102</v>
      </c>
      <c r="G696" s="15">
        <v>25000</v>
      </c>
      <c r="H696" s="15">
        <v>24458</v>
      </c>
      <c r="I696" s="131">
        <f t="shared" ref="I696:I751" si="45">SUM(K696:T696)</f>
        <v>20581</v>
      </c>
      <c r="J696" s="170">
        <f t="shared" si="43"/>
        <v>84.148335922806439</v>
      </c>
      <c r="K696" s="179"/>
      <c r="L696" s="15"/>
      <c r="M696" s="15">
        <v>20581</v>
      </c>
      <c r="N696" s="15"/>
      <c r="O696" s="15"/>
      <c r="P696" s="15"/>
      <c r="Q696" s="15"/>
      <c r="R696" s="15"/>
      <c r="S696" s="15"/>
      <c r="T696" s="15"/>
    </row>
    <row r="697" spans="1:20" ht="18" customHeight="1" x14ac:dyDescent="0.25">
      <c r="A697" s="125"/>
      <c r="B697" s="125"/>
      <c r="C697" s="175"/>
      <c r="D697" s="249" t="s">
        <v>699</v>
      </c>
      <c r="E697" s="13">
        <v>1</v>
      </c>
      <c r="F697" s="13">
        <v>191103</v>
      </c>
      <c r="G697" s="15">
        <v>239827</v>
      </c>
      <c r="H697" s="15">
        <v>332814</v>
      </c>
      <c r="I697" s="131">
        <f t="shared" si="45"/>
        <v>256922</v>
      </c>
      <c r="J697" s="170">
        <f t="shared" si="43"/>
        <v>77.196872727709774</v>
      </c>
      <c r="K697" s="179"/>
      <c r="L697" s="15"/>
      <c r="M697" s="15">
        <v>256922</v>
      </c>
      <c r="N697" s="15"/>
      <c r="O697" s="15"/>
      <c r="P697" s="15"/>
      <c r="Q697" s="15"/>
      <c r="R697" s="15"/>
      <c r="S697" s="15"/>
      <c r="T697" s="15"/>
    </row>
    <row r="698" spans="1:20" ht="18" customHeight="1" x14ac:dyDescent="0.25">
      <c r="A698" s="125"/>
      <c r="B698" s="125"/>
      <c r="C698" s="175"/>
      <c r="D698" s="249" t="s">
        <v>700</v>
      </c>
      <c r="E698" s="13">
        <v>1</v>
      </c>
      <c r="F698" s="13">
        <v>191105</v>
      </c>
      <c r="G698" s="15">
        <v>3900</v>
      </c>
      <c r="H698" s="15">
        <v>3900</v>
      </c>
      <c r="I698" s="131">
        <f t="shared" si="45"/>
        <v>3900</v>
      </c>
      <c r="J698" s="170">
        <f t="shared" si="43"/>
        <v>100</v>
      </c>
      <c r="K698" s="179"/>
      <c r="L698" s="15"/>
      <c r="M698" s="15">
        <v>3900</v>
      </c>
      <c r="N698" s="15"/>
      <c r="O698" s="15"/>
      <c r="P698" s="15"/>
      <c r="Q698" s="15"/>
      <c r="R698" s="15"/>
      <c r="S698" s="15"/>
      <c r="T698" s="15"/>
    </row>
    <row r="699" spans="1:20" ht="18" customHeight="1" x14ac:dyDescent="0.25">
      <c r="A699" s="125"/>
      <c r="B699" s="125"/>
      <c r="C699" s="175"/>
      <c r="D699" s="249" t="s">
        <v>701</v>
      </c>
      <c r="E699" s="13">
        <v>1</v>
      </c>
      <c r="F699" s="13">
        <v>196901</v>
      </c>
      <c r="G699" s="15">
        <v>5765</v>
      </c>
      <c r="H699" s="15">
        <v>5765</v>
      </c>
      <c r="I699" s="131">
        <f t="shared" si="45"/>
        <v>3441</v>
      </c>
      <c r="J699" s="170">
        <f t="shared" si="43"/>
        <v>59.687771032090197</v>
      </c>
      <c r="K699" s="179"/>
      <c r="L699" s="131"/>
      <c r="M699" s="15">
        <v>541</v>
      </c>
      <c r="N699" s="131"/>
      <c r="O699" s="131"/>
      <c r="P699" s="131"/>
      <c r="Q699" s="15"/>
      <c r="R699" s="15">
        <v>2900</v>
      </c>
      <c r="S699" s="15"/>
      <c r="T699" s="15"/>
    </row>
    <row r="700" spans="1:20" s="532" customFormat="1" ht="27.75" customHeight="1" x14ac:dyDescent="0.25">
      <c r="A700" s="125"/>
      <c r="B700" s="125"/>
      <c r="C700" s="175"/>
      <c r="D700" s="555" t="s">
        <v>1107</v>
      </c>
      <c r="E700" s="13">
        <v>2</v>
      </c>
      <c r="F700" s="13">
        <v>191158</v>
      </c>
      <c r="G700" s="15"/>
      <c r="H700" s="15">
        <v>18000</v>
      </c>
      <c r="I700" s="131">
        <f t="shared" si="45"/>
        <v>18000</v>
      </c>
      <c r="J700" s="170">
        <f t="shared" si="43"/>
        <v>100</v>
      </c>
      <c r="K700" s="179"/>
      <c r="L700" s="131"/>
      <c r="M700" s="15"/>
      <c r="N700" s="131"/>
      <c r="O700" s="131">
        <v>18000</v>
      </c>
      <c r="P700" s="131"/>
      <c r="Q700" s="15"/>
      <c r="R700" s="15"/>
      <c r="S700" s="15"/>
      <c r="T700" s="15"/>
    </row>
    <row r="701" spans="1:20" ht="18" customHeight="1" x14ac:dyDescent="0.25">
      <c r="A701" s="125"/>
      <c r="B701" s="125"/>
      <c r="C701" s="175"/>
      <c r="D701" s="249" t="s">
        <v>181</v>
      </c>
      <c r="E701" s="13"/>
      <c r="F701" s="13"/>
      <c r="G701" s="15"/>
      <c r="H701" s="15"/>
      <c r="I701" s="131"/>
      <c r="J701" s="170"/>
      <c r="K701" s="179"/>
      <c r="L701" s="15"/>
      <c r="M701" s="15"/>
      <c r="N701" s="15"/>
      <c r="O701" s="15"/>
      <c r="P701" s="15"/>
      <c r="Q701" s="15"/>
      <c r="R701" s="15"/>
      <c r="S701" s="15"/>
      <c r="T701" s="15"/>
    </row>
    <row r="702" spans="1:20" ht="18" customHeight="1" x14ac:dyDescent="0.25">
      <c r="A702" s="125"/>
      <c r="B702" s="125"/>
      <c r="C702" s="175"/>
      <c r="D702" s="249" t="s">
        <v>702</v>
      </c>
      <c r="E702" s="13">
        <v>1</v>
      </c>
      <c r="F702" s="13">
        <v>191104</v>
      </c>
      <c r="G702" s="15">
        <v>4400</v>
      </c>
      <c r="H702" s="15">
        <v>4400</v>
      </c>
      <c r="I702" s="131">
        <f t="shared" si="45"/>
        <v>2124</v>
      </c>
      <c r="J702" s="170">
        <f t="shared" si="43"/>
        <v>48.272727272727273</v>
      </c>
      <c r="K702" s="179"/>
      <c r="L702" s="131"/>
      <c r="M702" s="131">
        <v>2124</v>
      </c>
      <c r="N702" s="131"/>
      <c r="O702" s="131"/>
      <c r="P702" s="131"/>
      <c r="Q702" s="15"/>
      <c r="R702" s="15"/>
      <c r="S702" s="15"/>
      <c r="T702" s="15"/>
    </row>
    <row r="703" spans="1:20" ht="18" customHeight="1" x14ac:dyDescent="0.25">
      <c r="A703" s="125"/>
      <c r="B703" s="125"/>
      <c r="C703" s="175"/>
      <c r="D703" s="343" t="s">
        <v>703</v>
      </c>
      <c r="E703" s="13"/>
      <c r="F703" s="13"/>
      <c r="G703" s="15"/>
      <c r="H703" s="15"/>
      <c r="I703" s="131"/>
      <c r="J703" s="170"/>
      <c r="K703" s="179"/>
      <c r="L703" s="15"/>
      <c r="M703" s="15"/>
      <c r="N703" s="15"/>
      <c r="O703" s="15"/>
      <c r="P703" s="15"/>
      <c r="Q703" s="15"/>
      <c r="R703" s="15"/>
      <c r="S703" s="15"/>
      <c r="T703" s="15"/>
    </row>
    <row r="704" spans="1:20" ht="18" customHeight="1" x14ac:dyDescent="0.25">
      <c r="A704" s="125"/>
      <c r="B704" s="125"/>
      <c r="C704" s="175"/>
      <c r="D704" s="249" t="s">
        <v>704</v>
      </c>
      <c r="E704" s="13">
        <v>2</v>
      </c>
      <c r="F704" s="13">
        <v>191109</v>
      </c>
      <c r="G704" s="15">
        <v>5000</v>
      </c>
      <c r="H704" s="15">
        <v>5000</v>
      </c>
      <c r="I704" s="131">
        <f t="shared" si="45"/>
        <v>5000</v>
      </c>
      <c r="J704" s="170">
        <f t="shared" si="43"/>
        <v>100</v>
      </c>
      <c r="K704" s="179"/>
      <c r="L704" s="131"/>
      <c r="M704" s="131"/>
      <c r="N704" s="131"/>
      <c r="O704" s="131">
        <v>5000</v>
      </c>
      <c r="P704" s="131"/>
      <c r="Q704" s="15"/>
      <c r="R704" s="15"/>
      <c r="S704" s="15"/>
      <c r="T704" s="15"/>
    </row>
    <row r="705" spans="1:20" ht="18" customHeight="1" x14ac:dyDescent="0.25">
      <c r="A705" s="125"/>
      <c r="B705" s="125"/>
      <c r="C705" s="175"/>
      <c r="D705" s="249" t="s">
        <v>1027</v>
      </c>
      <c r="E705" s="13">
        <v>2</v>
      </c>
      <c r="F705" s="13">
        <v>191159</v>
      </c>
      <c r="G705" s="15">
        <v>500</v>
      </c>
      <c r="H705" s="15">
        <v>500</v>
      </c>
      <c r="I705" s="131">
        <f t="shared" si="45"/>
        <v>0</v>
      </c>
      <c r="J705" s="170">
        <f t="shared" si="43"/>
        <v>0</v>
      </c>
      <c r="K705" s="179"/>
      <c r="L705" s="15"/>
      <c r="M705" s="15"/>
      <c r="N705" s="15"/>
      <c r="O705" s="15"/>
      <c r="P705" s="15"/>
      <c r="Q705" s="15"/>
      <c r="R705" s="15"/>
      <c r="S705" s="15"/>
      <c r="T705" s="15"/>
    </row>
    <row r="706" spans="1:20" ht="18" customHeight="1" x14ac:dyDescent="0.25">
      <c r="A706" s="125"/>
      <c r="B706" s="125"/>
      <c r="C706" s="175"/>
      <c r="D706" s="249" t="s">
        <v>705</v>
      </c>
      <c r="E706" s="13"/>
      <c r="F706" s="13"/>
      <c r="G706" s="117"/>
      <c r="H706" s="117"/>
      <c r="I706" s="131"/>
      <c r="J706" s="170"/>
      <c r="K706" s="179"/>
      <c r="L706" s="131"/>
      <c r="M706" s="131"/>
      <c r="N706" s="131"/>
      <c r="O706" s="131"/>
      <c r="P706" s="131"/>
      <c r="Q706" s="117"/>
      <c r="R706" s="117"/>
      <c r="S706" s="15"/>
      <c r="T706" s="15"/>
    </row>
    <row r="707" spans="1:20" ht="18" customHeight="1" x14ac:dyDescent="0.25">
      <c r="A707" s="125"/>
      <c r="B707" s="125"/>
      <c r="C707" s="175"/>
      <c r="D707" s="249" t="s">
        <v>706</v>
      </c>
      <c r="E707" s="13">
        <v>2</v>
      </c>
      <c r="F707" s="13">
        <v>191401</v>
      </c>
      <c r="G707" s="15">
        <v>1500</v>
      </c>
      <c r="H707" s="15">
        <v>1500</v>
      </c>
      <c r="I707" s="131">
        <f t="shared" si="45"/>
        <v>1500</v>
      </c>
      <c r="J707" s="170">
        <f t="shared" si="43"/>
        <v>100</v>
      </c>
      <c r="K707" s="179"/>
      <c r="L707" s="15"/>
      <c r="M707" s="15"/>
      <c r="N707" s="15"/>
      <c r="O707" s="15">
        <v>1500</v>
      </c>
      <c r="P707" s="15"/>
      <c r="Q707" s="15"/>
      <c r="R707" s="15"/>
      <c r="S707" s="15"/>
      <c r="T707" s="15"/>
    </row>
    <row r="708" spans="1:20" ht="18" customHeight="1" x14ac:dyDescent="0.25">
      <c r="A708" s="125"/>
      <c r="B708" s="125"/>
      <c r="C708" s="175"/>
      <c r="D708" s="309" t="s">
        <v>164</v>
      </c>
      <c r="E708" s="202"/>
      <c r="F708" s="202"/>
      <c r="G708" s="117"/>
      <c r="H708" s="117"/>
      <c r="I708" s="131"/>
      <c r="J708" s="170"/>
      <c r="K708" s="179"/>
      <c r="L708" s="131"/>
      <c r="M708" s="131"/>
      <c r="N708" s="131"/>
      <c r="O708" s="131"/>
      <c r="P708" s="131"/>
      <c r="Q708" s="117"/>
      <c r="R708" s="117"/>
      <c r="S708" s="15"/>
      <c r="T708" s="15"/>
    </row>
    <row r="709" spans="1:20" ht="22.5" customHeight="1" x14ac:dyDescent="0.25">
      <c r="A709" s="125"/>
      <c r="B709" s="125"/>
      <c r="C709" s="175"/>
      <c r="D709" s="116" t="s">
        <v>707</v>
      </c>
      <c r="E709" s="169">
        <v>1</v>
      </c>
      <c r="F709" s="13">
        <v>191905</v>
      </c>
      <c r="G709" s="15">
        <v>394902</v>
      </c>
      <c r="H709" s="15">
        <v>510846</v>
      </c>
      <c r="I709" s="131">
        <f t="shared" si="45"/>
        <v>510846</v>
      </c>
      <c r="J709" s="170">
        <f t="shared" si="43"/>
        <v>100</v>
      </c>
      <c r="K709" s="179"/>
      <c r="L709" s="15"/>
      <c r="M709" s="15"/>
      <c r="N709" s="15"/>
      <c r="O709" s="15">
        <v>510846</v>
      </c>
      <c r="P709" s="15"/>
      <c r="Q709" s="15"/>
      <c r="R709" s="15"/>
      <c r="S709" s="15"/>
      <c r="T709" s="15"/>
    </row>
    <row r="710" spans="1:20" ht="18.75" customHeight="1" x14ac:dyDescent="0.25">
      <c r="A710" s="125"/>
      <c r="B710" s="125"/>
      <c r="C710" s="175"/>
      <c r="D710" s="249" t="s">
        <v>708</v>
      </c>
      <c r="E710" s="13">
        <v>1</v>
      </c>
      <c r="F710" s="13">
        <v>191121</v>
      </c>
      <c r="G710" s="117">
        <v>13000</v>
      </c>
      <c r="H710" s="117">
        <v>9918</v>
      </c>
      <c r="I710" s="131">
        <f t="shared" si="45"/>
        <v>2774</v>
      </c>
      <c r="J710" s="170">
        <f t="shared" si="43"/>
        <v>27.969348659003828</v>
      </c>
      <c r="K710" s="179"/>
      <c r="L710" s="15"/>
      <c r="M710" s="15">
        <v>2774</v>
      </c>
      <c r="N710" s="15"/>
      <c r="O710" s="15"/>
      <c r="P710" s="15"/>
      <c r="Q710" s="15"/>
      <c r="R710" s="15"/>
      <c r="S710" s="15"/>
      <c r="T710" s="15"/>
    </row>
    <row r="711" spans="1:20" ht="18" customHeight="1" x14ac:dyDescent="0.25">
      <c r="A711" s="125"/>
      <c r="B711" s="125"/>
      <c r="C711" s="175"/>
      <c r="D711" s="111" t="s">
        <v>247</v>
      </c>
      <c r="E711" s="202"/>
      <c r="F711" s="202"/>
      <c r="G711" s="117"/>
      <c r="H711" s="117"/>
      <c r="I711" s="131"/>
      <c r="J711" s="170"/>
      <c r="K711" s="179"/>
      <c r="L711" s="15"/>
      <c r="M711" s="15"/>
      <c r="N711" s="15"/>
      <c r="O711" s="15"/>
      <c r="P711" s="15"/>
      <c r="Q711" s="15"/>
      <c r="R711" s="15"/>
      <c r="S711" s="15"/>
      <c r="T711" s="15"/>
    </row>
    <row r="712" spans="1:20" ht="27" customHeight="1" x14ac:dyDescent="0.25">
      <c r="A712" s="125"/>
      <c r="B712" s="125"/>
      <c r="C712" s="175"/>
      <c r="D712" s="111" t="s">
        <v>709</v>
      </c>
      <c r="E712" s="202">
        <v>1</v>
      </c>
      <c r="F712" s="12">
        <v>191152</v>
      </c>
      <c r="G712" s="15">
        <v>146676</v>
      </c>
      <c r="H712" s="15">
        <v>146758</v>
      </c>
      <c r="I712" s="131">
        <f t="shared" si="45"/>
        <v>146758</v>
      </c>
      <c r="J712" s="170">
        <f t="shared" si="43"/>
        <v>100</v>
      </c>
      <c r="K712" s="179"/>
      <c r="L712" s="131"/>
      <c r="M712" s="131">
        <v>35225</v>
      </c>
      <c r="N712" s="131"/>
      <c r="O712" s="131"/>
      <c r="P712" s="131"/>
      <c r="Q712" s="15"/>
      <c r="R712" s="15"/>
      <c r="S712" s="15">
        <v>111533</v>
      </c>
      <c r="T712" s="15"/>
    </row>
    <row r="713" spans="1:20" ht="18" customHeight="1" x14ac:dyDescent="0.25">
      <c r="A713" s="125"/>
      <c r="B713" s="125"/>
      <c r="C713" s="175"/>
      <c r="D713" s="30" t="s">
        <v>1028</v>
      </c>
      <c r="E713" s="202">
        <v>2</v>
      </c>
      <c r="F713" s="12">
        <v>196919</v>
      </c>
      <c r="G713" s="15">
        <v>10000000</v>
      </c>
      <c r="H713" s="15">
        <v>11515000</v>
      </c>
      <c r="I713" s="131">
        <f t="shared" si="45"/>
        <v>8680010</v>
      </c>
      <c r="J713" s="170">
        <f t="shared" si="43"/>
        <v>75.380026052974387</v>
      </c>
      <c r="K713" s="179"/>
      <c r="L713" s="15"/>
      <c r="M713" s="15">
        <v>10010</v>
      </c>
      <c r="N713" s="15"/>
      <c r="O713" s="15"/>
      <c r="P713" s="15"/>
      <c r="Q713" s="15"/>
      <c r="R713" s="15"/>
      <c r="S713" s="15"/>
      <c r="T713" s="15">
        <v>8670000</v>
      </c>
    </row>
    <row r="714" spans="1:20" ht="18" customHeight="1" x14ac:dyDescent="0.25">
      <c r="A714" s="125"/>
      <c r="B714" s="125"/>
      <c r="C714" s="175"/>
      <c r="D714" s="249" t="s">
        <v>179</v>
      </c>
      <c r="E714" s="13"/>
      <c r="F714" s="344"/>
      <c r="G714" s="15"/>
      <c r="H714" s="15"/>
      <c r="I714" s="131"/>
      <c r="J714" s="170"/>
      <c r="K714" s="179"/>
      <c r="L714" s="131"/>
      <c r="M714" s="131"/>
      <c r="N714" s="131"/>
      <c r="O714" s="131"/>
      <c r="P714" s="131"/>
      <c r="Q714" s="15"/>
      <c r="R714" s="15"/>
      <c r="S714" s="15"/>
      <c r="T714" s="15"/>
    </row>
    <row r="715" spans="1:20" ht="18" customHeight="1" x14ac:dyDescent="0.25">
      <c r="A715" s="125"/>
      <c r="B715" s="125"/>
      <c r="C715" s="175"/>
      <c r="D715" s="249" t="s">
        <v>710</v>
      </c>
      <c r="E715" s="13">
        <v>2</v>
      </c>
      <c r="F715" s="345" t="s">
        <v>711</v>
      </c>
      <c r="G715" s="15">
        <v>2000</v>
      </c>
      <c r="H715" s="15">
        <v>2150</v>
      </c>
      <c r="I715" s="131">
        <f t="shared" si="45"/>
        <v>911</v>
      </c>
      <c r="J715" s="170">
        <f t="shared" si="43"/>
        <v>42.372093023255815</v>
      </c>
      <c r="K715" s="179"/>
      <c r="L715" s="15"/>
      <c r="M715" s="15"/>
      <c r="N715" s="15"/>
      <c r="O715" s="15">
        <v>786</v>
      </c>
      <c r="P715" s="15"/>
      <c r="Q715" s="15"/>
      <c r="R715" s="15">
        <v>125</v>
      </c>
      <c r="S715" s="15"/>
      <c r="T715" s="15"/>
    </row>
    <row r="716" spans="1:20" ht="18" customHeight="1" x14ac:dyDescent="0.25">
      <c r="A716" s="125"/>
      <c r="B716" s="125"/>
      <c r="C716" s="175"/>
      <c r="D716" s="110" t="s">
        <v>185</v>
      </c>
      <c r="E716" s="169"/>
      <c r="F716" s="169"/>
      <c r="G716" s="179"/>
      <c r="H716" s="179"/>
      <c r="I716" s="131"/>
      <c r="J716" s="170"/>
      <c r="K716" s="179"/>
      <c r="L716" s="15"/>
      <c r="M716" s="15"/>
      <c r="N716" s="15"/>
      <c r="O716" s="15"/>
      <c r="P716" s="15"/>
      <c r="Q716" s="15"/>
      <c r="R716" s="15"/>
      <c r="S716" s="15"/>
      <c r="T716" s="15"/>
    </row>
    <row r="717" spans="1:20" ht="18" customHeight="1" x14ac:dyDescent="0.25">
      <c r="A717" s="125"/>
      <c r="B717" s="125"/>
      <c r="C717" s="175"/>
      <c r="D717" s="249" t="s">
        <v>712</v>
      </c>
      <c r="E717" s="13">
        <v>2</v>
      </c>
      <c r="F717" s="13">
        <v>191801</v>
      </c>
      <c r="G717" s="179">
        <v>40000</v>
      </c>
      <c r="H717" s="179">
        <v>30000</v>
      </c>
      <c r="I717" s="131">
        <f t="shared" si="45"/>
        <v>30000</v>
      </c>
      <c r="J717" s="170">
        <f t="shared" si="43"/>
        <v>100</v>
      </c>
      <c r="K717" s="179"/>
      <c r="L717" s="15"/>
      <c r="M717" s="15"/>
      <c r="N717" s="15"/>
      <c r="O717" s="15">
        <v>30000</v>
      </c>
      <c r="P717" s="15"/>
      <c r="Q717" s="15"/>
      <c r="R717" s="15"/>
      <c r="S717" s="15"/>
      <c r="T717" s="15"/>
    </row>
    <row r="718" spans="1:20" ht="18" customHeight="1" x14ac:dyDescent="0.25">
      <c r="A718" s="113"/>
      <c r="B718" s="113"/>
      <c r="C718" s="182"/>
      <c r="D718" s="183" t="s">
        <v>713</v>
      </c>
      <c r="E718" s="184"/>
      <c r="F718" s="185"/>
      <c r="G718" s="223">
        <f>SUM(G691:G717)</f>
        <v>12014247</v>
      </c>
      <c r="H718" s="223">
        <f>SUM(H691:H717)</f>
        <v>13772929</v>
      </c>
      <c r="I718" s="223">
        <f>SUM(I691:I717)</f>
        <v>10840713</v>
      </c>
      <c r="J718" s="224">
        <f t="shared" si="43"/>
        <v>78.710294665717072</v>
      </c>
      <c r="K718" s="223">
        <f t="shared" ref="K718:T718" si="46">SUM(K691:K717)</f>
        <v>0</v>
      </c>
      <c r="L718" s="223">
        <f t="shared" si="46"/>
        <v>0</v>
      </c>
      <c r="M718" s="223">
        <f t="shared" si="46"/>
        <v>332077</v>
      </c>
      <c r="N718" s="223">
        <f t="shared" si="46"/>
        <v>0</v>
      </c>
      <c r="O718" s="223">
        <f t="shared" si="46"/>
        <v>1522516</v>
      </c>
      <c r="P718" s="223">
        <f t="shared" si="46"/>
        <v>0</v>
      </c>
      <c r="Q718" s="223">
        <f t="shared" si="46"/>
        <v>0</v>
      </c>
      <c r="R718" s="223">
        <f t="shared" si="46"/>
        <v>3025</v>
      </c>
      <c r="S718" s="223">
        <f t="shared" si="46"/>
        <v>111533</v>
      </c>
      <c r="T718" s="223">
        <f t="shared" si="46"/>
        <v>8871562</v>
      </c>
    </row>
    <row r="719" spans="1:20" ht="18" customHeight="1" x14ac:dyDescent="0.25">
      <c r="A719" s="189"/>
      <c r="B719" s="189"/>
      <c r="C719" s="225"/>
      <c r="D719" s="208" t="s">
        <v>693</v>
      </c>
      <c r="E719" s="7"/>
      <c r="F719" s="226"/>
      <c r="G719" s="196"/>
      <c r="H719" s="196"/>
      <c r="I719" s="131"/>
      <c r="J719" s="557"/>
      <c r="K719" s="196"/>
      <c r="L719" s="195"/>
      <c r="M719" s="195"/>
      <c r="N719" s="195"/>
      <c r="O719" s="195"/>
      <c r="P719" s="195"/>
      <c r="Q719" s="195"/>
      <c r="R719" s="195"/>
      <c r="S719" s="195"/>
      <c r="T719" s="195"/>
    </row>
    <row r="720" spans="1:20" ht="27.75" customHeight="1" x14ac:dyDescent="0.25">
      <c r="A720" s="189"/>
      <c r="B720" s="189"/>
      <c r="C720" s="175" t="s">
        <v>407</v>
      </c>
      <c r="D720" s="346" t="s">
        <v>1029</v>
      </c>
      <c r="E720" s="190"/>
      <c r="F720" s="125">
        <v>192909</v>
      </c>
      <c r="G720" s="179"/>
      <c r="H720" s="179">
        <v>500</v>
      </c>
      <c r="I720" s="131">
        <f t="shared" si="45"/>
        <v>0</v>
      </c>
      <c r="J720" s="322">
        <f t="shared" si="43"/>
        <v>0</v>
      </c>
      <c r="K720" s="196"/>
      <c r="L720" s="195"/>
      <c r="M720" s="195"/>
      <c r="N720" s="195"/>
      <c r="O720" s="195"/>
      <c r="P720" s="195"/>
      <c r="Q720" s="195"/>
      <c r="R720" s="15"/>
      <c r="S720" s="195"/>
      <c r="T720" s="195"/>
    </row>
    <row r="721" spans="1:20" ht="18" customHeight="1" x14ac:dyDescent="0.25">
      <c r="A721" s="113"/>
      <c r="B721" s="113"/>
      <c r="C721" s="182"/>
      <c r="D721" s="183" t="s">
        <v>263</v>
      </c>
      <c r="E721" s="184"/>
      <c r="F721" s="185"/>
      <c r="G721" s="223">
        <f>SUM(G718:G720)</f>
        <v>12014247</v>
      </c>
      <c r="H721" s="223">
        <f>SUM(H718:H720)</f>
        <v>13773429</v>
      </c>
      <c r="I721" s="223">
        <f>SUM(I718:I720)</f>
        <v>10840713</v>
      </c>
      <c r="J721" s="224">
        <f t="shared" si="43"/>
        <v>78.707437341855837</v>
      </c>
      <c r="K721" s="223">
        <f t="shared" ref="K721:T721" si="47">SUM(K718:K719)</f>
        <v>0</v>
      </c>
      <c r="L721" s="114">
        <f t="shared" si="47"/>
        <v>0</v>
      </c>
      <c r="M721" s="114">
        <f t="shared" si="47"/>
        <v>332077</v>
      </c>
      <c r="N721" s="114">
        <f t="shared" si="47"/>
        <v>0</v>
      </c>
      <c r="O721" s="114">
        <f t="shared" si="47"/>
        <v>1522516</v>
      </c>
      <c r="P721" s="114">
        <f t="shared" si="47"/>
        <v>0</v>
      </c>
      <c r="Q721" s="114">
        <f t="shared" si="47"/>
        <v>0</v>
      </c>
      <c r="R721" s="114">
        <f>SUM(R718:R720)</f>
        <v>3025</v>
      </c>
      <c r="S721" s="114">
        <f t="shared" si="47"/>
        <v>111533</v>
      </c>
      <c r="T721" s="114">
        <f t="shared" si="47"/>
        <v>8871562</v>
      </c>
    </row>
    <row r="722" spans="1:20" ht="18" customHeight="1" x14ac:dyDescent="0.25">
      <c r="A722" s="189"/>
      <c r="B722" s="189"/>
      <c r="C722" s="225"/>
      <c r="D722" s="228" t="s">
        <v>157</v>
      </c>
      <c r="E722" s="7"/>
      <c r="F722" s="226"/>
      <c r="G722" s="196"/>
      <c r="H722" s="196"/>
      <c r="I722" s="131"/>
      <c r="J722" s="170"/>
      <c r="K722" s="196"/>
      <c r="L722" s="195"/>
      <c r="M722" s="195"/>
      <c r="N722" s="195"/>
      <c r="O722" s="195"/>
      <c r="P722" s="195"/>
      <c r="Q722" s="195"/>
      <c r="R722" s="195"/>
      <c r="S722" s="195"/>
      <c r="T722" s="195"/>
    </row>
    <row r="723" spans="1:20" ht="24" customHeight="1" x14ac:dyDescent="0.25">
      <c r="A723" s="189"/>
      <c r="B723" s="189"/>
      <c r="C723" s="225"/>
      <c r="D723" s="379" t="s">
        <v>164</v>
      </c>
      <c r="E723" s="7"/>
      <c r="F723" s="226"/>
      <c r="G723" s="196"/>
      <c r="H723" s="196"/>
      <c r="I723" s="131">
        <f t="shared" si="45"/>
        <v>0</v>
      </c>
      <c r="J723" s="170"/>
      <c r="K723" s="196"/>
      <c r="L723" s="195"/>
      <c r="M723" s="195"/>
      <c r="N723" s="195"/>
      <c r="O723" s="195"/>
      <c r="P723" s="195"/>
      <c r="Q723" s="195"/>
      <c r="R723" s="195"/>
      <c r="S723" s="195"/>
      <c r="T723" s="195"/>
    </row>
    <row r="724" spans="1:20" ht="18" customHeight="1" x14ac:dyDescent="0.25">
      <c r="A724" s="113"/>
      <c r="B724" s="113"/>
      <c r="C724" s="182"/>
      <c r="D724" s="105" t="s">
        <v>714</v>
      </c>
      <c r="E724" s="184"/>
      <c r="F724" s="185"/>
      <c r="G724" s="223"/>
      <c r="H724" s="223"/>
      <c r="I724" s="223"/>
      <c r="J724" s="264"/>
      <c r="K724" s="223"/>
      <c r="L724" s="114"/>
      <c r="M724" s="114"/>
      <c r="N724" s="114"/>
      <c r="O724" s="114"/>
      <c r="P724" s="114"/>
      <c r="Q724" s="114"/>
      <c r="R724" s="114"/>
      <c r="S724" s="114"/>
      <c r="T724" s="114"/>
    </row>
    <row r="725" spans="1:20" ht="18" customHeight="1" x14ac:dyDescent="0.25">
      <c r="A725" s="265">
        <v>1</v>
      </c>
      <c r="B725" s="265" t="s">
        <v>715</v>
      </c>
      <c r="C725" s="266"/>
      <c r="D725" s="380" t="s">
        <v>716</v>
      </c>
      <c r="E725" s="267"/>
      <c r="F725" s="268"/>
      <c r="G725" s="269"/>
      <c r="H725" s="269"/>
      <c r="I725" s="131"/>
      <c r="J725" s="170"/>
      <c r="K725" s="269"/>
      <c r="L725" s="131"/>
      <c r="M725" s="131"/>
      <c r="N725" s="131"/>
      <c r="O725" s="131"/>
      <c r="P725" s="131"/>
      <c r="Q725" s="15"/>
      <c r="R725" s="15"/>
      <c r="S725" s="270"/>
      <c r="T725" s="270"/>
    </row>
    <row r="726" spans="1:20" ht="18" customHeight="1" x14ac:dyDescent="0.25">
      <c r="A726" s="265"/>
      <c r="B726" s="265"/>
      <c r="C726" s="266"/>
      <c r="D726" s="309" t="s">
        <v>164</v>
      </c>
      <c r="E726" s="222"/>
      <c r="F726" s="222"/>
      <c r="G726" s="179"/>
      <c r="H726" s="179"/>
      <c r="I726" s="131"/>
      <c r="J726" s="170"/>
      <c r="K726" s="269"/>
      <c r="L726" s="131"/>
      <c r="M726" s="131"/>
      <c r="N726" s="131"/>
      <c r="O726" s="131"/>
      <c r="P726" s="131"/>
      <c r="Q726" s="15"/>
      <c r="R726" s="15"/>
      <c r="S726" s="270"/>
      <c r="T726" s="270"/>
    </row>
    <row r="727" spans="1:20" ht="18" customHeight="1" x14ac:dyDescent="0.25">
      <c r="A727" s="265"/>
      <c r="B727" s="265"/>
      <c r="C727" s="266"/>
      <c r="D727" s="343" t="s">
        <v>717</v>
      </c>
      <c r="E727" s="271">
        <v>2</v>
      </c>
      <c r="F727" s="271">
        <v>221901</v>
      </c>
      <c r="G727" s="272">
        <v>57035</v>
      </c>
      <c r="H727" s="272">
        <v>54545</v>
      </c>
      <c r="I727" s="131">
        <f t="shared" si="45"/>
        <v>42219</v>
      </c>
      <c r="J727" s="170">
        <f t="shared" si="43"/>
        <v>77.402145017875142</v>
      </c>
      <c r="K727" s="179">
        <v>10165</v>
      </c>
      <c r="L727" s="272">
        <v>2523</v>
      </c>
      <c r="M727" s="272">
        <v>28804</v>
      </c>
      <c r="N727" s="272"/>
      <c r="O727" s="272">
        <v>600</v>
      </c>
      <c r="P727" s="272">
        <v>127</v>
      </c>
      <c r="Q727" s="272"/>
      <c r="R727" s="272"/>
      <c r="S727" s="272"/>
      <c r="T727" s="272"/>
    </row>
    <row r="728" spans="1:20" ht="18" customHeight="1" x14ac:dyDescent="0.25">
      <c r="A728" s="265"/>
      <c r="B728" s="265"/>
      <c r="C728" s="266"/>
      <c r="D728" s="110" t="s">
        <v>266</v>
      </c>
      <c r="E728" s="15">
        <v>1</v>
      </c>
      <c r="F728" s="13">
        <v>221912</v>
      </c>
      <c r="G728" s="15">
        <v>7200</v>
      </c>
      <c r="H728" s="15">
        <v>7200</v>
      </c>
      <c r="I728" s="131">
        <f t="shared" si="45"/>
        <v>4517</v>
      </c>
      <c r="J728" s="170">
        <f t="shared" si="43"/>
        <v>62.736111111111114</v>
      </c>
      <c r="K728" s="273">
        <v>73</v>
      </c>
      <c r="L728" s="272">
        <v>14</v>
      </c>
      <c r="M728" s="272">
        <v>1430</v>
      </c>
      <c r="N728" s="272"/>
      <c r="O728" s="272">
        <v>3000</v>
      </c>
      <c r="P728" s="272"/>
      <c r="Q728" s="272"/>
      <c r="R728" s="272"/>
      <c r="S728" s="272"/>
      <c r="T728" s="272"/>
    </row>
    <row r="729" spans="1:20" ht="22.5" customHeight="1" x14ac:dyDescent="0.25">
      <c r="A729" s="265"/>
      <c r="B729" s="265"/>
      <c r="C729" s="266"/>
      <c r="D729" s="111" t="s">
        <v>881</v>
      </c>
      <c r="E729" s="15">
        <v>2</v>
      </c>
      <c r="F729" s="13">
        <v>221956</v>
      </c>
      <c r="G729" s="15">
        <v>7000</v>
      </c>
      <c r="H729" s="15">
        <v>7000</v>
      </c>
      <c r="I729" s="131">
        <f t="shared" si="45"/>
        <v>0</v>
      </c>
      <c r="J729" s="170">
        <f t="shared" si="43"/>
        <v>0</v>
      </c>
      <c r="K729" s="273"/>
      <c r="L729" s="272"/>
      <c r="M729" s="272"/>
      <c r="N729" s="272"/>
      <c r="O729" s="272"/>
      <c r="P729" s="272"/>
      <c r="Q729" s="272"/>
      <c r="R729" s="272"/>
      <c r="S729" s="272"/>
      <c r="T729" s="272"/>
    </row>
    <row r="730" spans="1:20" ht="18" customHeight="1" x14ac:dyDescent="0.25">
      <c r="A730" s="265"/>
      <c r="B730" s="265"/>
      <c r="C730" s="266"/>
      <c r="D730" s="110" t="s">
        <v>718</v>
      </c>
      <c r="E730" s="15">
        <v>2</v>
      </c>
      <c r="F730" s="13">
        <v>221916</v>
      </c>
      <c r="G730" s="15">
        <v>35000</v>
      </c>
      <c r="H730" s="15">
        <v>23225</v>
      </c>
      <c r="I730" s="131">
        <f t="shared" si="45"/>
        <v>23225</v>
      </c>
      <c r="J730" s="170">
        <f t="shared" si="43"/>
        <v>100</v>
      </c>
      <c r="K730" s="273"/>
      <c r="L730" s="272"/>
      <c r="M730" s="272"/>
      <c r="N730" s="272"/>
      <c r="O730" s="272">
        <v>23225</v>
      </c>
      <c r="P730" s="272"/>
      <c r="Q730" s="272"/>
      <c r="R730" s="272"/>
      <c r="S730" s="272"/>
      <c r="T730" s="272"/>
    </row>
    <row r="731" spans="1:20" ht="18" customHeight="1" x14ac:dyDescent="0.25">
      <c r="A731" s="265"/>
      <c r="B731" s="265"/>
      <c r="C731" s="266"/>
      <c r="D731" s="249" t="s">
        <v>719</v>
      </c>
      <c r="E731" s="15">
        <v>2</v>
      </c>
      <c r="F731" s="13">
        <v>221904</v>
      </c>
      <c r="G731" s="15">
        <v>2000</v>
      </c>
      <c r="H731" s="15">
        <v>2000</v>
      </c>
      <c r="I731" s="131">
        <f t="shared" si="45"/>
        <v>1936</v>
      </c>
      <c r="J731" s="170">
        <f t="shared" si="43"/>
        <v>96.8</v>
      </c>
      <c r="K731" s="273"/>
      <c r="L731" s="272"/>
      <c r="M731" s="272">
        <v>1936</v>
      </c>
      <c r="N731" s="272"/>
      <c r="O731" s="272"/>
      <c r="P731" s="272"/>
      <c r="Q731" s="272"/>
      <c r="R731" s="272"/>
      <c r="S731" s="272"/>
      <c r="T731" s="272"/>
    </row>
    <row r="732" spans="1:20" ht="18" customHeight="1" x14ac:dyDescent="0.25">
      <c r="A732" s="265"/>
      <c r="B732" s="265"/>
      <c r="C732" s="266"/>
      <c r="D732" s="249" t="s">
        <v>720</v>
      </c>
      <c r="E732" s="13">
        <v>2</v>
      </c>
      <c r="F732" s="13">
        <v>221922</v>
      </c>
      <c r="G732" s="15">
        <v>7000</v>
      </c>
      <c r="H732" s="15">
        <v>7000</v>
      </c>
      <c r="I732" s="131">
        <f t="shared" si="45"/>
        <v>7000</v>
      </c>
      <c r="J732" s="170">
        <f t="shared" si="43"/>
        <v>100</v>
      </c>
      <c r="K732" s="273"/>
      <c r="L732" s="272"/>
      <c r="M732" s="272">
        <v>7000</v>
      </c>
      <c r="N732" s="272"/>
      <c r="O732" s="272"/>
      <c r="P732" s="272"/>
      <c r="Q732" s="272"/>
      <c r="R732" s="272"/>
      <c r="S732" s="272"/>
      <c r="T732" s="272"/>
    </row>
    <row r="733" spans="1:20" ht="18" customHeight="1" x14ac:dyDescent="0.25">
      <c r="A733" s="265"/>
      <c r="B733" s="265"/>
      <c r="C733" s="266"/>
      <c r="D733" s="249" t="s">
        <v>721</v>
      </c>
      <c r="E733" s="169">
        <v>2</v>
      </c>
      <c r="F733" s="13">
        <v>221939</v>
      </c>
      <c r="G733" s="15">
        <v>1000</v>
      </c>
      <c r="H733" s="15">
        <v>1290</v>
      </c>
      <c r="I733" s="131">
        <f t="shared" si="45"/>
        <v>1273</v>
      </c>
      <c r="J733" s="170">
        <f t="shared" si="43"/>
        <v>98.68217054263566</v>
      </c>
      <c r="K733" s="273"/>
      <c r="L733" s="272"/>
      <c r="M733" s="272">
        <v>273</v>
      </c>
      <c r="N733" s="272"/>
      <c r="O733" s="272">
        <v>1000</v>
      </c>
      <c r="P733" s="272"/>
      <c r="Q733" s="272"/>
      <c r="R733" s="272"/>
      <c r="S733" s="272"/>
      <c r="T733" s="272"/>
    </row>
    <row r="734" spans="1:20" ht="15" customHeight="1" x14ac:dyDescent="0.25">
      <c r="A734" s="265"/>
      <c r="B734" s="265"/>
      <c r="C734" s="266"/>
      <c r="D734" s="249" t="s">
        <v>722</v>
      </c>
      <c r="E734" s="169">
        <v>2</v>
      </c>
      <c r="F734" s="13">
        <v>221927</v>
      </c>
      <c r="G734" s="15">
        <v>2800</v>
      </c>
      <c r="H734" s="15">
        <v>2800</v>
      </c>
      <c r="I734" s="131">
        <f t="shared" si="45"/>
        <v>2778</v>
      </c>
      <c r="J734" s="170">
        <f t="shared" si="43"/>
        <v>99.214285714285708</v>
      </c>
      <c r="K734" s="273"/>
      <c r="L734" s="272"/>
      <c r="M734" s="272"/>
      <c r="N734" s="272"/>
      <c r="O734" s="272">
        <v>2778</v>
      </c>
      <c r="P734" s="272"/>
      <c r="Q734" s="272"/>
      <c r="R734" s="272"/>
      <c r="S734" s="272"/>
      <c r="T734" s="272"/>
    </row>
    <row r="735" spans="1:20" ht="22.5" customHeight="1" x14ac:dyDescent="0.25">
      <c r="A735" s="265"/>
      <c r="B735" s="265"/>
      <c r="C735" s="266"/>
      <c r="D735" s="346" t="s">
        <v>1030</v>
      </c>
      <c r="E735" s="169">
        <v>2</v>
      </c>
      <c r="F735" s="13">
        <v>221935</v>
      </c>
      <c r="G735" s="15">
        <v>30000</v>
      </c>
      <c r="H735" s="15">
        <v>43000</v>
      </c>
      <c r="I735" s="131">
        <f t="shared" si="45"/>
        <v>43000</v>
      </c>
      <c r="J735" s="170">
        <f t="shared" si="43"/>
        <v>100</v>
      </c>
      <c r="K735" s="273"/>
      <c r="L735" s="272"/>
      <c r="M735" s="272"/>
      <c r="N735" s="272"/>
      <c r="O735" s="272">
        <v>43000</v>
      </c>
      <c r="P735" s="272"/>
      <c r="Q735" s="272"/>
      <c r="R735" s="272"/>
      <c r="S735" s="272"/>
      <c r="T735" s="272"/>
    </row>
    <row r="736" spans="1:20" ht="18" customHeight="1" x14ac:dyDescent="0.25">
      <c r="A736" s="265"/>
      <c r="B736" s="265"/>
      <c r="C736" s="266"/>
      <c r="D736" s="249" t="s">
        <v>265</v>
      </c>
      <c r="E736" s="13">
        <v>2</v>
      </c>
      <c r="F736" s="13">
        <v>191110</v>
      </c>
      <c r="G736" s="15">
        <v>10000</v>
      </c>
      <c r="H736" s="15">
        <v>7700</v>
      </c>
      <c r="I736" s="131">
        <f t="shared" si="45"/>
        <v>6284</v>
      </c>
      <c r="J736" s="170">
        <f t="shared" si="43"/>
        <v>81.610389610389618</v>
      </c>
      <c r="K736" s="273">
        <v>4749</v>
      </c>
      <c r="L736" s="131">
        <v>420</v>
      </c>
      <c r="M736" s="131">
        <v>1115</v>
      </c>
      <c r="N736" s="131"/>
      <c r="O736" s="131"/>
      <c r="P736" s="131"/>
      <c r="Q736" s="15"/>
      <c r="R736" s="15"/>
      <c r="S736" s="15"/>
      <c r="T736" s="15"/>
    </row>
    <row r="737" spans="1:20" ht="18" customHeight="1" x14ac:dyDescent="0.25">
      <c r="A737" s="265"/>
      <c r="B737" s="265"/>
      <c r="C737" s="266"/>
      <c r="D737" s="249" t="s">
        <v>723</v>
      </c>
      <c r="E737" s="169"/>
      <c r="F737" s="169"/>
      <c r="G737" s="15"/>
      <c r="H737" s="15"/>
      <c r="I737" s="131"/>
      <c r="J737" s="170"/>
      <c r="K737" s="273"/>
      <c r="L737" s="272"/>
      <c r="M737" s="272"/>
      <c r="N737" s="272"/>
      <c r="O737" s="272"/>
      <c r="P737" s="272"/>
      <c r="Q737" s="272"/>
      <c r="R737" s="272"/>
      <c r="S737" s="272"/>
      <c r="T737" s="272"/>
    </row>
    <row r="738" spans="1:20" ht="18" customHeight="1" x14ac:dyDescent="0.25">
      <c r="A738" s="265"/>
      <c r="B738" s="265"/>
      <c r="C738" s="266"/>
      <c r="D738" s="249" t="s">
        <v>724</v>
      </c>
      <c r="E738" s="13">
        <v>2</v>
      </c>
      <c r="F738" s="13">
        <v>191301</v>
      </c>
      <c r="G738" s="15">
        <v>42000</v>
      </c>
      <c r="H738" s="15">
        <v>49500</v>
      </c>
      <c r="I738" s="131">
        <f t="shared" si="45"/>
        <v>49500</v>
      </c>
      <c r="J738" s="170">
        <f t="shared" si="43"/>
        <v>100</v>
      </c>
      <c r="K738" s="273"/>
      <c r="L738" s="272"/>
      <c r="M738" s="272"/>
      <c r="N738" s="272"/>
      <c r="O738" s="272">
        <v>49500</v>
      </c>
      <c r="P738" s="272"/>
      <c r="Q738" s="272"/>
      <c r="R738" s="272"/>
      <c r="S738" s="272"/>
      <c r="T738" s="272"/>
    </row>
    <row r="739" spans="1:20" ht="18" customHeight="1" x14ac:dyDescent="0.25">
      <c r="A739" s="265"/>
      <c r="B739" s="265"/>
      <c r="C739" s="266"/>
      <c r="D739" s="249" t="s">
        <v>725</v>
      </c>
      <c r="E739" s="13">
        <v>2</v>
      </c>
      <c r="F739" s="13">
        <v>191302</v>
      </c>
      <c r="G739" s="15">
        <v>10000</v>
      </c>
      <c r="H739" s="15">
        <v>10000</v>
      </c>
      <c r="I739" s="131">
        <f t="shared" si="45"/>
        <v>9903</v>
      </c>
      <c r="J739" s="170">
        <f t="shared" si="43"/>
        <v>99.03</v>
      </c>
      <c r="K739" s="273"/>
      <c r="L739" s="272"/>
      <c r="M739" s="272">
        <v>9903</v>
      </c>
      <c r="N739" s="272"/>
      <c r="O739" s="272"/>
      <c r="P739" s="272"/>
      <c r="Q739" s="272"/>
      <c r="R739" s="272"/>
      <c r="S739" s="272"/>
      <c r="T739" s="272"/>
    </row>
    <row r="740" spans="1:20" ht="18" customHeight="1" x14ac:dyDescent="0.25">
      <c r="A740" s="265"/>
      <c r="B740" s="265"/>
      <c r="C740" s="266"/>
      <c r="D740" s="347" t="s">
        <v>197</v>
      </c>
      <c r="E740" s="15"/>
      <c r="F740" s="13"/>
      <c r="G740" s="117"/>
      <c r="H740" s="117"/>
      <c r="I740" s="131"/>
      <c r="J740" s="170"/>
      <c r="K740" s="273"/>
      <c r="L740" s="272"/>
      <c r="M740" s="272"/>
      <c r="N740" s="272"/>
      <c r="O740" s="272"/>
      <c r="P740" s="272"/>
      <c r="Q740" s="272"/>
      <c r="R740" s="272"/>
      <c r="S740" s="272"/>
      <c r="T740" s="272"/>
    </row>
    <row r="741" spans="1:20" ht="18" customHeight="1" x14ac:dyDescent="0.25">
      <c r="A741" s="265"/>
      <c r="B741" s="265"/>
      <c r="C741" s="268"/>
      <c r="D741" s="111" t="s">
        <v>267</v>
      </c>
      <c r="E741" s="220">
        <v>2</v>
      </c>
      <c r="F741" s="12">
        <v>221951</v>
      </c>
      <c r="G741" s="15">
        <v>24700</v>
      </c>
      <c r="H741" s="15">
        <v>23589</v>
      </c>
      <c r="I741" s="131">
        <f t="shared" si="45"/>
        <v>11397</v>
      </c>
      <c r="J741" s="170">
        <f t="shared" ref="J741:J794" si="48">I741/H741*100</f>
        <v>48.314892534655982</v>
      </c>
      <c r="K741" s="273"/>
      <c r="L741" s="272"/>
      <c r="M741" s="272"/>
      <c r="N741" s="272"/>
      <c r="O741" s="272">
        <v>9997</v>
      </c>
      <c r="P741" s="272"/>
      <c r="Q741" s="272"/>
      <c r="R741" s="272">
        <v>1400</v>
      </c>
      <c r="S741" s="272"/>
      <c r="T741" s="272"/>
    </row>
    <row r="742" spans="1:20" ht="18" customHeight="1" x14ac:dyDescent="0.25">
      <c r="A742" s="265"/>
      <c r="B742" s="265"/>
      <c r="C742" s="266"/>
      <c r="D742" s="348" t="s">
        <v>726</v>
      </c>
      <c r="E742" s="15">
        <v>2</v>
      </c>
      <c r="F742" s="13" t="s">
        <v>727</v>
      </c>
      <c r="G742" s="15">
        <v>62270</v>
      </c>
      <c r="H742" s="15">
        <v>55853</v>
      </c>
      <c r="I742" s="131">
        <f t="shared" si="45"/>
        <v>13593</v>
      </c>
      <c r="J742" s="170">
        <f t="shared" si="48"/>
        <v>24.337099171038261</v>
      </c>
      <c r="K742" s="273">
        <v>515</v>
      </c>
      <c r="L742" s="131">
        <v>125</v>
      </c>
      <c r="M742" s="131">
        <v>3244</v>
      </c>
      <c r="N742" s="131"/>
      <c r="O742" s="131">
        <v>6739</v>
      </c>
      <c r="P742" s="131">
        <v>1381</v>
      </c>
      <c r="Q742" s="272">
        <v>689</v>
      </c>
      <c r="R742" s="272">
        <v>900</v>
      </c>
      <c r="S742" s="272"/>
      <c r="T742" s="272"/>
    </row>
    <row r="743" spans="1:20" s="1010" customFormat="1" ht="18" customHeight="1" x14ac:dyDescent="0.25">
      <c r="A743" s="1201"/>
      <c r="B743" s="1201"/>
      <c r="C743" s="1202"/>
      <c r="D743" s="1206" t="s">
        <v>2250</v>
      </c>
      <c r="E743" s="1203">
        <v>2</v>
      </c>
      <c r="F743" s="1176">
        <v>221966</v>
      </c>
      <c r="G743" s="1203"/>
      <c r="H743" s="1203">
        <v>6500</v>
      </c>
      <c r="I743" s="131">
        <f t="shared" si="45"/>
        <v>6500</v>
      </c>
      <c r="J743" s="170">
        <f t="shared" si="48"/>
        <v>100</v>
      </c>
      <c r="K743" s="1204"/>
      <c r="L743" s="1192"/>
      <c r="M743" s="1192"/>
      <c r="N743" s="1192"/>
      <c r="O743" s="1192">
        <v>6500</v>
      </c>
      <c r="P743" s="1192"/>
      <c r="Q743" s="1205"/>
      <c r="R743" s="1205"/>
      <c r="S743" s="1205"/>
      <c r="T743" s="1205"/>
    </row>
    <row r="744" spans="1:20" ht="18" customHeight="1" x14ac:dyDescent="0.25">
      <c r="A744" s="265"/>
      <c r="B744" s="265"/>
      <c r="C744" s="266"/>
      <c r="D744" s="110" t="s">
        <v>728</v>
      </c>
      <c r="E744" s="15"/>
      <c r="F744" s="13"/>
      <c r="G744" s="15"/>
      <c r="H744" s="15"/>
      <c r="I744" s="131"/>
      <c r="J744" s="170"/>
      <c r="K744" s="273"/>
      <c r="L744" s="272"/>
      <c r="M744" s="272"/>
      <c r="N744" s="272"/>
      <c r="O744" s="272"/>
      <c r="P744" s="272"/>
      <c r="Q744" s="272"/>
      <c r="R744" s="272"/>
      <c r="S744" s="272"/>
      <c r="T744" s="272"/>
    </row>
    <row r="745" spans="1:20" ht="18" customHeight="1" x14ac:dyDescent="0.25">
      <c r="A745" s="265"/>
      <c r="B745" s="265"/>
      <c r="C745" s="274"/>
      <c r="D745" s="110" t="s">
        <v>729</v>
      </c>
      <c r="E745" s="15">
        <v>2</v>
      </c>
      <c r="F745" s="13">
        <v>221929</v>
      </c>
      <c r="G745" s="15">
        <v>16501</v>
      </c>
      <c r="H745" s="15">
        <v>11243</v>
      </c>
      <c r="I745" s="131">
        <f t="shared" si="45"/>
        <v>10699</v>
      </c>
      <c r="J745" s="170">
        <f t="shared" si="48"/>
        <v>95.161433781019298</v>
      </c>
      <c r="K745" s="273"/>
      <c r="L745" s="272"/>
      <c r="M745" s="272"/>
      <c r="N745" s="272"/>
      <c r="O745" s="272">
        <v>10699</v>
      </c>
      <c r="P745" s="272"/>
      <c r="Q745" s="272"/>
      <c r="R745" s="272"/>
      <c r="S745" s="272"/>
      <c r="T745" s="272"/>
    </row>
    <row r="746" spans="1:20" ht="18" customHeight="1" x14ac:dyDescent="0.25">
      <c r="A746" s="265"/>
      <c r="B746" s="265"/>
      <c r="C746" s="274"/>
      <c r="D746" s="110" t="s">
        <v>730</v>
      </c>
      <c r="E746" s="15">
        <v>2</v>
      </c>
      <c r="F746" s="13">
        <v>191402</v>
      </c>
      <c r="G746" s="15">
        <v>7000</v>
      </c>
      <c r="H746" s="15">
        <v>7000</v>
      </c>
      <c r="I746" s="131">
        <f t="shared" si="45"/>
        <v>7000</v>
      </c>
      <c r="J746" s="170">
        <f t="shared" si="48"/>
        <v>100</v>
      </c>
      <c r="K746" s="273"/>
      <c r="L746" s="131"/>
      <c r="M746" s="131"/>
      <c r="N746" s="131"/>
      <c r="O746" s="131">
        <v>7000</v>
      </c>
      <c r="P746" s="131"/>
      <c r="Q746" s="272"/>
      <c r="R746" s="272"/>
      <c r="S746" s="272"/>
      <c r="T746" s="272"/>
    </row>
    <row r="747" spans="1:20" ht="18" customHeight="1" x14ac:dyDescent="0.25">
      <c r="A747" s="265"/>
      <c r="B747" s="265"/>
      <c r="C747" s="274"/>
      <c r="D747" s="110" t="s">
        <v>731</v>
      </c>
      <c r="E747" s="15"/>
      <c r="F747" s="13"/>
      <c r="G747" s="15"/>
      <c r="H747" s="15"/>
      <c r="I747" s="131"/>
      <c r="J747" s="170"/>
      <c r="K747" s="273"/>
      <c r="L747" s="272"/>
      <c r="M747" s="272"/>
      <c r="N747" s="272"/>
      <c r="O747" s="272"/>
      <c r="P747" s="272"/>
      <c r="Q747" s="272"/>
      <c r="R747" s="272"/>
      <c r="S747" s="272"/>
      <c r="T747" s="272"/>
    </row>
    <row r="748" spans="1:20" ht="18" customHeight="1" x14ac:dyDescent="0.25">
      <c r="A748" s="265"/>
      <c r="B748" s="265"/>
      <c r="C748" s="266"/>
      <c r="D748" s="110" t="s">
        <v>732</v>
      </c>
      <c r="E748" s="15">
        <v>1</v>
      </c>
      <c r="F748" s="13">
        <v>221909</v>
      </c>
      <c r="G748" s="15">
        <v>18770</v>
      </c>
      <c r="H748" s="15">
        <v>20067</v>
      </c>
      <c r="I748" s="131">
        <f t="shared" si="45"/>
        <v>18145</v>
      </c>
      <c r="J748" s="170">
        <f t="shared" si="48"/>
        <v>90.422086011860273</v>
      </c>
      <c r="K748" s="273"/>
      <c r="L748" s="272"/>
      <c r="M748" s="272"/>
      <c r="N748" s="272"/>
      <c r="O748" s="272">
        <v>18145</v>
      </c>
      <c r="P748" s="272"/>
      <c r="Q748" s="272"/>
      <c r="R748" s="272"/>
      <c r="S748" s="272"/>
      <c r="T748" s="272"/>
    </row>
    <row r="749" spans="1:20" ht="18" customHeight="1" x14ac:dyDescent="0.25">
      <c r="A749" s="265"/>
      <c r="B749" s="265"/>
      <c r="C749" s="266"/>
      <c r="D749" s="110" t="s">
        <v>733</v>
      </c>
      <c r="E749" s="15">
        <v>1</v>
      </c>
      <c r="F749" s="13">
        <v>221913</v>
      </c>
      <c r="G749" s="15">
        <v>17707</v>
      </c>
      <c r="H749" s="15">
        <v>17707</v>
      </c>
      <c r="I749" s="131">
        <f t="shared" si="45"/>
        <v>15804</v>
      </c>
      <c r="J749" s="170">
        <f t="shared" si="48"/>
        <v>89.252837860733052</v>
      </c>
      <c r="K749" s="273"/>
      <c r="L749" s="272"/>
      <c r="M749" s="272">
        <v>15804</v>
      </c>
      <c r="N749" s="272"/>
      <c r="O749" s="272"/>
      <c r="P749" s="272"/>
      <c r="Q749" s="272"/>
      <c r="R749" s="272"/>
      <c r="S749" s="272"/>
      <c r="T749" s="272"/>
    </row>
    <row r="750" spans="1:20" ht="18" customHeight="1" x14ac:dyDescent="0.25">
      <c r="A750" s="265"/>
      <c r="B750" s="265"/>
      <c r="C750" s="266"/>
      <c r="D750" s="110" t="s">
        <v>1031</v>
      </c>
      <c r="E750" s="15">
        <v>1</v>
      </c>
      <c r="F750" s="13">
        <v>221962</v>
      </c>
      <c r="G750" s="15">
        <v>44379</v>
      </c>
      <c r="H750" s="15">
        <v>54729</v>
      </c>
      <c r="I750" s="131">
        <f t="shared" si="45"/>
        <v>54350</v>
      </c>
      <c r="J750" s="170">
        <f t="shared" si="48"/>
        <v>99.307496939465366</v>
      </c>
      <c r="K750" s="273"/>
      <c r="L750" s="272"/>
      <c r="M750" s="272"/>
      <c r="N750" s="272"/>
      <c r="O750" s="272">
        <v>54350</v>
      </c>
      <c r="P750" s="272"/>
      <c r="Q750" s="272"/>
      <c r="R750" s="272"/>
      <c r="S750" s="272"/>
      <c r="T750" s="272"/>
    </row>
    <row r="751" spans="1:20" ht="18.600000000000001" customHeight="1" x14ac:dyDescent="0.25">
      <c r="A751" s="265"/>
      <c r="B751" s="265"/>
      <c r="C751" s="266"/>
      <c r="D751" s="116" t="s">
        <v>851</v>
      </c>
      <c r="E751" s="15">
        <v>2</v>
      </c>
      <c r="F751" s="190">
        <v>221955</v>
      </c>
      <c r="G751" s="15">
        <v>3785</v>
      </c>
      <c r="H751" s="15">
        <v>3785</v>
      </c>
      <c r="I751" s="131">
        <f t="shared" si="45"/>
        <v>0</v>
      </c>
      <c r="J751" s="170">
        <f t="shared" si="48"/>
        <v>0</v>
      </c>
      <c r="K751" s="273"/>
      <c r="L751" s="272"/>
      <c r="M751" s="272"/>
      <c r="N751" s="272"/>
      <c r="O751" s="272"/>
      <c r="P751" s="272"/>
      <c r="Q751" s="272"/>
      <c r="R751" s="272"/>
      <c r="S751" s="272"/>
      <c r="T751" s="272"/>
    </row>
    <row r="752" spans="1:20" ht="15.6" customHeight="1" x14ac:dyDescent="0.25">
      <c r="A752" s="265"/>
      <c r="B752" s="265"/>
      <c r="C752" s="266"/>
      <c r="D752" s="249" t="s">
        <v>734</v>
      </c>
      <c r="E752" s="169"/>
      <c r="F752" s="169"/>
      <c r="G752" s="179"/>
      <c r="H752" s="179"/>
      <c r="I752" s="131"/>
      <c r="J752" s="170"/>
      <c r="K752" s="273"/>
      <c r="L752" s="131"/>
      <c r="M752" s="131"/>
      <c r="N752" s="131"/>
      <c r="O752" s="131"/>
      <c r="P752" s="131"/>
      <c r="Q752" s="272"/>
      <c r="R752" s="272"/>
      <c r="S752" s="272"/>
      <c r="T752" s="272"/>
    </row>
    <row r="753" spans="1:22" ht="18.75" customHeight="1" x14ac:dyDescent="0.25">
      <c r="A753" s="265"/>
      <c r="B753" s="265"/>
      <c r="C753" s="266"/>
      <c r="D753" s="249" t="s">
        <v>735</v>
      </c>
      <c r="E753" s="13">
        <v>2</v>
      </c>
      <c r="F753" s="13">
        <v>191151</v>
      </c>
      <c r="G753" s="179">
        <v>70000</v>
      </c>
      <c r="H753" s="179">
        <v>70000</v>
      </c>
      <c r="I753" s="131">
        <f t="shared" ref="I753:I770" si="49">SUM(K753:T753)</f>
        <v>70000</v>
      </c>
      <c r="J753" s="170">
        <f t="shared" si="48"/>
        <v>100</v>
      </c>
      <c r="K753" s="273"/>
      <c r="L753" s="272"/>
      <c r="M753" s="272"/>
      <c r="N753" s="272"/>
      <c r="O753" s="272">
        <v>70000</v>
      </c>
      <c r="P753" s="272"/>
      <c r="Q753" s="272"/>
      <c r="R753" s="272"/>
      <c r="S753" s="272"/>
      <c r="T753" s="272"/>
    </row>
    <row r="754" spans="1:22" ht="17.25" customHeight="1" x14ac:dyDescent="0.25">
      <c r="A754" s="265"/>
      <c r="B754" s="265"/>
      <c r="C754" s="266"/>
      <c r="D754" s="249" t="s">
        <v>331</v>
      </c>
      <c r="E754" s="15"/>
      <c r="F754" s="190"/>
      <c r="G754" s="179"/>
      <c r="H754" s="179"/>
      <c r="I754" s="131"/>
      <c r="J754" s="170"/>
      <c r="K754" s="273"/>
      <c r="L754" s="272"/>
      <c r="M754" s="272"/>
      <c r="N754" s="272"/>
      <c r="O754" s="272"/>
      <c r="P754" s="272"/>
      <c r="Q754" s="272"/>
      <c r="R754" s="272"/>
      <c r="S754" s="272"/>
      <c r="T754" s="272"/>
    </row>
    <row r="755" spans="1:22" ht="19.95" customHeight="1" x14ac:dyDescent="0.25">
      <c r="A755" s="265"/>
      <c r="B755" s="265"/>
      <c r="C755" s="266"/>
      <c r="D755" s="111" t="s">
        <v>882</v>
      </c>
      <c r="E755" s="15">
        <v>2</v>
      </c>
      <c r="F755" s="190">
        <v>221942</v>
      </c>
      <c r="G755" s="179">
        <v>10000</v>
      </c>
      <c r="H755" s="179"/>
      <c r="I755" s="131">
        <f t="shared" si="49"/>
        <v>0</v>
      </c>
      <c r="J755" s="170"/>
      <c r="K755" s="273"/>
      <c r="L755" s="272"/>
      <c r="M755" s="272"/>
      <c r="N755" s="272"/>
      <c r="O755" s="272"/>
      <c r="P755" s="272"/>
      <c r="Q755" s="272"/>
      <c r="R755" s="272"/>
      <c r="S755" s="272"/>
      <c r="T755" s="272"/>
    </row>
    <row r="756" spans="1:22" ht="18" customHeight="1" x14ac:dyDescent="0.25">
      <c r="A756" s="265"/>
      <c r="B756" s="265"/>
      <c r="C756" s="266"/>
      <c r="D756" s="111" t="s">
        <v>1032</v>
      </c>
      <c r="E756" s="15">
        <v>2</v>
      </c>
      <c r="F756" s="190">
        <v>221961</v>
      </c>
      <c r="G756" s="179">
        <v>4000</v>
      </c>
      <c r="H756" s="179">
        <v>4000</v>
      </c>
      <c r="I756" s="131">
        <f t="shared" si="49"/>
        <v>4000</v>
      </c>
      <c r="J756" s="170">
        <f t="shared" si="48"/>
        <v>100</v>
      </c>
      <c r="K756" s="273"/>
      <c r="L756" s="272"/>
      <c r="M756" s="272">
        <v>4000</v>
      </c>
      <c r="N756" s="272"/>
      <c r="O756" s="272"/>
      <c r="P756" s="272"/>
      <c r="Q756" s="272"/>
      <c r="R756" s="272"/>
      <c r="S756" s="272"/>
      <c r="T756" s="272"/>
    </row>
    <row r="757" spans="1:22" ht="28.5" customHeight="1" x14ac:dyDescent="0.25">
      <c r="A757" s="265"/>
      <c r="B757" s="265"/>
      <c r="C757" s="266"/>
      <c r="D757" s="111" t="s">
        <v>852</v>
      </c>
      <c r="E757" s="15">
        <v>2</v>
      </c>
      <c r="F757" s="190">
        <v>221910</v>
      </c>
      <c r="G757" s="179">
        <v>10000</v>
      </c>
      <c r="H757" s="179">
        <v>0</v>
      </c>
      <c r="I757" s="131">
        <f t="shared" si="49"/>
        <v>0</v>
      </c>
      <c r="J757" s="170"/>
      <c r="K757" s="273"/>
      <c r="L757" s="272"/>
      <c r="M757" s="272"/>
      <c r="N757" s="272"/>
      <c r="O757" s="272"/>
      <c r="P757" s="272"/>
      <c r="Q757" s="272"/>
      <c r="R757" s="272"/>
      <c r="S757" s="272"/>
      <c r="T757" s="272"/>
      <c r="V757" s="515">
        <v>822</v>
      </c>
    </row>
    <row r="758" spans="1:22" ht="18.75" customHeight="1" x14ac:dyDescent="0.25">
      <c r="A758" s="265"/>
      <c r="B758" s="265"/>
      <c r="C758" s="266"/>
      <c r="D758" s="239" t="s">
        <v>1033</v>
      </c>
      <c r="E758" s="106">
        <v>2</v>
      </c>
      <c r="F758" s="13">
        <v>121518</v>
      </c>
      <c r="G758" s="179">
        <v>1500</v>
      </c>
      <c r="H758" s="179">
        <v>1500</v>
      </c>
      <c r="I758" s="131">
        <f t="shared" si="49"/>
        <v>1500</v>
      </c>
      <c r="J758" s="170">
        <f t="shared" si="48"/>
        <v>100</v>
      </c>
      <c r="K758" s="273"/>
      <c r="L758" s="273"/>
      <c r="M758" s="273"/>
      <c r="N758" s="273"/>
      <c r="O758" s="273">
        <v>1500</v>
      </c>
      <c r="P758" s="273"/>
      <c r="Q758" s="273"/>
      <c r="R758" s="273"/>
      <c r="S758" s="273"/>
      <c r="T758" s="273"/>
    </row>
    <row r="759" spans="1:22" ht="17.25" customHeight="1" x14ac:dyDescent="0.25">
      <c r="A759" s="265"/>
      <c r="B759" s="265"/>
      <c r="C759" s="266"/>
      <c r="D759" s="118" t="s">
        <v>736</v>
      </c>
      <c r="E759" s="15">
        <v>2</v>
      </c>
      <c r="F759" s="190">
        <v>221931</v>
      </c>
      <c r="G759" s="179">
        <v>500</v>
      </c>
      <c r="H759" s="179">
        <v>500</v>
      </c>
      <c r="I759" s="131">
        <f t="shared" si="49"/>
        <v>500</v>
      </c>
      <c r="J759" s="170">
        <f t="shared" si="48"/>
        <v>100</v>
      </c>
      <c r="K759" s="273"/>
      <c r="L759" s="273"/>
      <c r="M759" s="273"/>
      <c r="N759" s="273"/>
      <c r="O759" s="273">
        <v>500</v>
      </c>
      <c r="P759" s="273"/>
      <c r="Q759" s="273"/>
      <c r="R759" s="273"/>
      <c r="S759" s="273"/>
      <c r="T759" s="273"/>
    </row>
    <row r="760" spans="1:22" s="1010" customFormat="1" ht="18" customHeight="1" x14ac:dyDescent="0.25">
      <c r="A760" s="1201"/>
      <c r="B760" s="1201"/>
      <c r="C760" s="1202"/>
      <c r="D760" s="1208" t="s">
        <v>2251</v>
      </c>
      <c r="E760" s="1209">
        <v>2</v>
      </c>
      <c r="F760" s="1176">
        <v>221963</v>
      </c>
      <c r="G760" s="1191"/>
      <c r="H760" s="1191">
        <v>2500</v>
      </c>
      <c r="I760" s="131">
        <f t="shared" si="49"/>
        <v>0</v>
      </c>
      <c r="J760" s="170">
        <f t="shared" si="48"/>
        <v>0</v>
      </c>
      <c r="K760" s="1204"/>
      <c r="L760" s="1204"/>
      <c r="M760" s="1204"/>
      <c r="N760" s="1204"/>
      <c r="O760" s="1204"/>
      <c r="P760" s="1204"/>
      <c r="Q760" s="1204"/>
      <c r="R760" s="1204"/>
      <c r="S760" s="1204"/>
      <c r="T760" s="1204"/>
    </row>
    <row r="761" spans="1:22" ht="18" customHeight="1" x14ac:dyDescent="0.25">
      <c r="A761" s="113"/>
      <c r="B761" s="113"/>
      <c r="C761" s="182"/>
      <c r="D761" s="375" t="s">
        <v>737</v>
      </c>
      <c r="E761" s="275"/>
      <c r="F761" s="185"/>
      <c r="G761" s="223">
        <f>SUM(G727:G760)</f>
        <v>502147</v>
      </c>
      <c r="H761" s="223">
        <f>SUM(H727:H760)</f>
        <v>494233</v>
      </c>
      <c r="I761" s="223">
        <f>SUM(I727:I760)</f>
        <v>405123</v>
      </c>
      <c r="J761" s="224">
        <f t="shared" si="48"/>
        <v>81.970042469847215</v>
      </c>
      <c r="K761" s="223">
        <f t="shared" ref="K761:T761" si="50">SUM(K727:K760)</f>
        <v>15502</v>
      </c>
      <c r="L761" s="223">
        <f t="shared" si="50"/>
        <v>3082</v>
      </c>
      <c r="M761" s="223">
        <f t="shared" si="50"/>
        <v>73509</v>
      </c>
      <c r="N761" s="223">
        <f t="shared" si="50"/>
        <v>0</v>
      </c>
      <c r="O761" s="223">
        <f t="shared" si="50"/>
        <v>308533</v>
      </c>
      <c r="P761" s="223">
        <f t="shared" si="50"/>
        <v>1508</v>
      </c>
      <c r="Q761" s="223">
        <f t="shared" si="50"/>
        <v>689</v>
      </c>
      <c r="R761" s="223">
        <f t="shared" si="50"/>
        <v>2300</v>
      </c>
      <c r="S761" s="223">
        <f t="shared" si="50"/>
        <v>0</v>
      </c>
      <c r="T761" s="223">
        <f t="shared" si="50"/>
        <v>0</v>
      </c>
    </row>
    <row r="762" spans="1:22" ht="18" customHeight="1" x14ac:dyDescent="0.25">
      <c r="A762" s="189"/>
      <c r="B762" s="189"/>
      <c r="C762" s="276"/>
      <c r="D762" s="376" t="s">
        <v>738</v>
      </c>
      <c r="E762" s="261"/>
      <c r="F762" s="226"/>
      <c r="G762" s="196"/>
      <c r="H762" s="196"/>
      <c r="I762" s="131"/>
      <c r="J762" s="170"/>
      <c r="K762" s="196"/>
      <c r="L762" s="195"/>
      <c r="M762" s="195"/>
      <c r="N762" s="195"/>
      <c r="O762" s="195"/>
      <c r="P762" s="195"/>
      <c r="Q762" s="195"/>
      <c r="R762" s="195"/>
      <c r="S762" s="195"/>
      <c r="T762" s="195"/>
    </row>
    <row r="763" spans="1:22" ht="18" customHeight="1" x14ac:dyDescent="0.25">
      <c r="A763" s="189"/>
      <c r="B763" s="189"/>
      <c r="C763" s="1197" t="s">
        <v>407</v>
      </c>
      <c r="D763" s="1211" t="s">
        <v>2252</v>
      </c>
      <c r="E763" s="1191"/>
      <c r="F763" s="1207">
        <v>222925</v>
      </c>
      <c r="G763" s="179">
        <v>3500</v>
      </c>
      <c r="H763" s="15">
        <v>6610</v>
      </c>
      <c r="I763" s="131">
        <f t="shared" si="49"/>
        <v>6610</v>
      </c>
      <c r="J763" s="170">
        <f t="shared" si="48"/>
        <v>100</v>
      </c>
      <c r="K763" s="196"/>
      <c r="L763" s="195"/>
      <c r="M763" s="15"/>
      <c r="N763" s="15"/>
      <c r="O763" s="15"/>
      <c r="P763" s="15">
        <v>6610</v>
      </c>
      <c r="Q763" s="195"/>
      <c r="R763" s="195"/>
      <c r="S763" s="195"/>
      <c r="T763" s="195"/>
    </row>
    <row r="764" spans="1:22" ht="18" customHeight="1" x14ac:dyDescent="0.25">
      <c r="A764" s="189"/>
      <c r="B764" s="189"/>
      <c r="C764" s="1197" t="s">
        <v>423</v>
      </c>
      <c r="D764" s="1214" t="s">
        <v>2253</v>
      </c>
      <c r="E764" s="1191"/>
      <c r="F764" s="1207">
        <v>222926</v>
      </c>
      <c r="G764" s="179">
        <v>228649</v>
      </c>
      <c r="H764" s="15">
        <v>228649</v>
      </c>
      <c r="I764" s="131">
        <f t="shared" si="49"/>
        <v>228649</v>
      </c>
      <c r="J764" s="170">
        <f t="shared" si="48"/>
        <v>100</v>
      </c>
      <c r="K764" s="196"/>
      <c r="L764" s="195"/>
      <c r="M764" s="15"/>
      <c r="N764" s="15"/>
      <c r="O764" s="15"/>
      <c r="P764" s="15">
        <v>228649</v>
      </c>
      <c r="Q764" s="15"/>
      <c r="R764" s="15"/>
      <c r="S764" s="15"/>
      <c r="T764" s="195"/>
    </row>
    <row r="765" spans="1:22" s="1010" customFormat="1" ht="18" customHeight="1" x14ac:dyDescent="0.25">
      <c r="A765" s="1210"/>
      <c r="B765" s="1210"/>
      <c r="C765" s="1197" t="s">
        <v>425</v>
      </c>
      <c r="D765" s="1214" t="s">
        <v>2254</v>
      </c>
      <c r="E765" s="1191"/>
      <c r="F765" s="1207">
        <v>222927</v>
      </c>
      <c r="G765" s="1191">
        <v>40000</v>
      </c>
      <c r="H765" s="1203">
        <v>40000</v>
      </c>
      <c r="I765" s="131">
        <f t="shared" si="49"/>
        <v>40000</v>
      </c>
      <c r="J765" s="170">
        <f t="shared" si="48"/>
        <v>100</v>
      </c>
      <c r="K765" s="1212"/>
      <c r="L765" s="1213"/>
      <c r="M765" s="1203"/>
      <c r="N765" s="1203"/>
      <c r="O765" s="1203"/>
      <c r="P765" s="1203">
        <v>40000</v>
      </c>
      <c r="Q765" s="1203"/>
      <c r="R765" s="1203"/>
      <c r="S765" s="1203"/>
      <c r="T765" s="1213"/>
    </row>
    <row r="766" spans="1:22" s="1010" customFormat="1" ht="18" customHeight="1" x14ac:dyDescent="0.25">
      <c r="A766" s="1210"/>
      <c r="B766" s="1210"/>
      <c r="C766" s="1197" t="s">
        <v>520</v>
      </c>
      <c r="D766" s="1214" t="s">
        <v>2255</v>
      </c>
      <c r="E766" s="1191"/>
      <c r="F766" s="1207">
        <v>222919</v>
      </c>
      <c r="G766" s="1191"/>
      <c r="H766" s="1203">
        <v>646</v>
      </c>
      <c r="I766" s="131">
        <f t="shared" si="49"/>
        <v>646</v>
      </c>
      <c r="J766" s="170">
        <f t="shared" si="48"/>
        <v>100</v>
      </c>
      <c r="K766" s="1212"/>
      <c r="L766" s="1213"/>
      <c r="M766" s="1203"/>
      <c r="N766" s="1203"/>
      <c r="O766" s="1203"/>
      <c r="P766" s="1203"/>
      <c r="Q766" s="1203"/>
      <c r="R766" s="1203">
        <v>646</v>
      </c>
      <c r="S766" s="1203"/>
      <c r="T766" s="1213"/>
    </row>
    <row r="767" spans="1:22" ht="18" customHeight="1" x14ac:dyDescent="0.25">
      <c r="A767" s="189"/>
      <c r="B767" s="189"/>
      <c r="C767" s="1197" t="s">
        <v>427</v>
      </c>
      <c r="D767" s="1176" t="s">
        <v>2256</v>
      </c>
      <c r="E767" s="1191"/>
      <c r="F767" s="1207">
        <v>221964</v>
      </c>
      <c r="G767" s="179"/>
      <c r="H767" s="15">
        <v>87453</v>
      </c>
      <c r="I767" s="131">
        <f t="shared" si="49"/>
        <v>87453</v>
      </c>
      <c r="J767" s="170">
        <f t="shared" si="48"/>
        <v>100</v>
      </c>
      <c r="K767" s="196"/>
      <c r="L767" s="195"/>
      <c r="M767" s="15">
        <v>990</v>
      </c>
      <c r="N767" s="15"/>
      <c r="O767" s="15"/>
      <c r="P767" s="15">
        <v>86453</v>
      </c>
      <c r="Q767" s="15"/>
      <c r="R767" s="15">
        <v>10</v>
      </c>
      <c r="S767" s="15"/>
      <c r="T767" s="195"/>
    </row>
    <row r="768" spans="1:22" ht="16.95" customHeight="1" x14ac:dyDescent="0.25">
      <c r="A768" s="189"/>
      <c r="B768" s="189"/>
      <c r="C768" s="1210"/>
      <c r="D768" s="1208" t="s">
        <v>2188</v>
      </c>
      <c r="E768" s="1215"/>
      <c r="F768" s="1216"/>
      <c r="G768" s="179"/>
      <c r="H768" s="15"/>
      <c r="I768" s="131"/>
      <c r="J768" s="170"/>
      <c r="K768" s="179"/>
      <c r="L768" s="15"/>
      <c r="M768" s="15"/>
      <c r="N768" s="15"/>
      <c r="O768" s="15"/>
      <c r="P768" s="15"/>
      <c r="Q768" s="15"/>
      <c r="R768" s="15"/>
      <c r="S768" s="15"/>
      <c r="T768" s="15"/>
    </row>
    <row r="769" spans="1:20" s="1010" customFormat="1" ht="16.95" customHeight="1" x14ac:dyDescent="0.25">
      <c r="A769" s="1210"/>
      <c r="B769" s="1210"/>
      <c r="C769" s="252" t="s">
        <v>1035</v>
      </c>
      <c r="D769" s="1214" t="s">
        <v>1034</v>
      </c>
      <c r="E769" s="1191"/>
      <c r="F769" s="1207">
        <v>222923</v>
      </c>
      <c r="G769" s="1191">
        <v>3250</v>
      </c>
      <c r="H769" s="1203">
        <v>3250</v>
      </c>
      <c r="I769" s="131">
        <f t="shared" si="49"/>
        <v>3250</v>
      </c>
      <c r="J769" s="170">
        <f t="shared" si="48"/>
        <v>100</v>
      </c>
      <c r="K769" s="1191"/>
      <c r="L769" s="1203"/>
      <c r="M769" s="1203">
        <v>3250</v>
      </c>
      <c r="N769" s="1203"/>
      <c r="O769" s="1203"/>
      <c r="P769" s="1203"/>
      <c r="Q769" s="1203"/>
      <c r="R769" s="1203"/>
      <c r="S769" s="1203"/>
      <c r="T769" s="1203"/>
    </row>
    <row r="770" spans="1:20" ht="18" customHeight="1" x14ac:dyDescent="0.25">
      <c r="A770" s="189"/>
      <c r="B770" s="189"/>
      <c r="C770" s="252" t="s">
        <v>2257</v>
      </c>
      <c r="D770" s="1217" t="s">
        <v>1036</v>
      </c>
      <c r="E770" s="1215"/>
      <c r="F770" s="1208">
        <v>222902</v>
      </c>
      <c r="G770" s="179">
        <v>1480</v>
      </c>
      <c r="H770" s="15">
        <v>1480</v>
      </c>
      <c r="I770" s="131">
        <f t="shared" si="49"/>
        <v>718</v>
      </c>
      <c r="J770" s="170">
        <f t="shared" si="48"/>
        <v>48.513513513513509</v>
      </c>
      <c r="K770" s="179"/>
      <c r="L770" s="15"/>
      <c r="M770" s="15">
        <v>718</v>
      </c>
      <c r="N770" s="15"/>
      <c r="O770" s="15"/>
      <c r="P770" s="15"/>
      <c r="Q770" s="15"/>
      <c r="R770" s="15"/>
      <c r="S770" s="15"/>
      <c r="T770" s="15"/>
    </row>
    <row r="771" spans="1:20" ht="18" customHeight="1" x14ac:dyDescent="0.25">
      <c r="A771" s="113"/>
      <c r="B771" s="113"/>
      <c r="C771" s="182"/>
      <c r="D771" s="105" t="s">
        <v>739</v>
      </c>
      <c r="E771" s="275"/>
      <c r="F771" s="277"/>
      <c r="G771" s="278">
        <f>SUM(G761:G770)</f>
        <v>779026</v>
      </c>
      <c r="H771" s="278">
        <f>SUM(H761:H770)</f>
        <v>862321</v>
      </c>
      <c r="I771" s="278">
        <f>SUM(I761:I770)</f>
        <v>772449</v>
      </c>
      <c r="J771" s="224">
        <f t="shared" si="48"/>
        <v>89.577895006615876</v>
      </c>
      <c r="K771" s="223">
        <f t="shared" ref="K771:T771" si="51">SUM(K761:K770)</f>
        <v>15502</v>
      </c>
      <c r="L771" s="223">
        <f t="shared" si="51"/>
        <v>3082</v>
      </c>
      <c r="M771" s="223">
        <f t="shared" si="51"/>
        <v>78467</v>
      </c>
      <c r="N771" s="223">
        <f t="shared" si="51"/>
        <v>0</v>
      </c>
      <c r="O771" s="223">
        <f t="shared" si="51"/>
        <v>308533</v>
      </c>
      <c r="P771" s="223">
        <f t="shared" si="51"/>
        <v>363220</v>
      </c>
      <c r="Q771" s="223">
        <f t="shared" si="51"/>
        <v>689</v>
      </c>
      <c r="R771" s="223">
        <f t="shared" si="51"/>
        <v>2956</v>
      </c>
      <c r="S771" s="223">
        <f t="shared" si="51"/>
        <v>0</v>
      </c>
      <c r="T771" s="223">
        <f t="shared" si="51"/>
        <v>0</v>
      </c>
    </row>
    <row r="772" spans="1:20" ht="18" customHeight="1" x14ac:dyDescent="0.25">
      <c r="A772" s="189">
        <v>1</v>
      </c>
      <c r="B772" s="189">
        <v>30</v>
      </c>
      <c r="C772" s="225"/>
      <c r="D772" s="228" t="s">
        <v>740</v>
      </c>
      <c r="E772" s="190"/>
      <c r="F772" s="181"/>
      <c r="G772" s="179"/>
      <c r="H772" s="179"/>
      <c r="I772" s="131"/>
      <c r="J772" s="170"/>
      <c r="K772" s="179"/>
      <c r="L772" s="131"/>
      <c r="M772" s="131"/>
      <c r="N772" s="131"/>
      <c r="O772" s="131"/>
      <c r="P772" s="131"/>
      <c r="Q772" s="15"/>
      <c r="R772" s="15"/>
      <c r="S772" s="15"/>
      <c r="T772" s="15"/>
    </row>
    <row r="773" spans="1:20" ht="18" customHeight="1" x14ac:dyDescent="0.25">
      <c r="A773" s="189"/>
      <c r="B773" s="189">
        <v>31</v>
      </c>
      <c r="C773" s="225"/>
      <c r="D773" s="228" t="s">
        <v>741</v>
      </c>
      <c r="E773" s="190">
        <v>1</v>
      </c>
      <c r="F773" s="181">
        <v>311901</v>
      </c>
      <c r="G773" s="179">
        <v>10000</v>
      </c>
      <c r="H773" s="179">
        <v>5000</v>
      </c>
      <c r="I773" s="131"/>
      <c r="J773" s="170">
        <f t="shared" si="48"/>
        <v>0</v>
      </c>
      <c r="K773" s="179"/>
      <c r="L773" s="15"/>
      <c r="M773" s="15"/>
      <c r="N773" s="15"/>
      <c r="O773" s="15"/>
      <c r="P773" s="15"/>
      <c r="Q773" s="15"/>
      <c r="R773" s="15"/>
      <c r="S773" s="15"/>
      <c r="T773" s="15"/>
    </row>
    <row r="774" spans="1:20" ht="18" customHeight="1" x14ac:dyDescent="0.25">
      <c r="A774" s="125"/>
      <c r="B774" s="125">
        <v>32</v>
      </c>
      <c r="C774" s="175"/>
      <c r="D774" s="228" t="s">
        <v>742</v>
      </c>
      <c r="E774" s="190"/>
      <c r="F774" s="181"/>
      <c r="G774" s="179"/>
      <c r="H774" s="179"/>
      <c r="I774" s="131"/>
      <c r="J774" s="170"/>
      <c r="K774" s="179"/>
      <c r="L774" s="131"/>
      <c r="M774" s="131"/>
      <c r="N774" s="131"/>
      <c r="O774" s="131"/>
      <c r="P774" s="131"/>
      <c r="Q774" s="15"/>
      <c r="R774" s="15"/>
      <c r="S774" s="15"/>
      <c r="T774" s="15"/>
    </row>
    <row r="775" spans="1:20" ht="18" customHeight="1" x14ac:dyDescent="0.25">
      <c r="A775" s="125"/>
      <c r="B775" s="125"/>
      <c r="C775" s="175"/>
      <c r="D775" s="249" t="s">
        <v>1037</v>
      </c>
      <c r="E775" s="13">
        <v>1</v>
      </c>
      <c r="F775" s="13">
        <v>321907</v>
      </c>
      <c r="G775" s="15">
        <v>27300</v>
      </c>
      <c r="H775" s="15">
        <v>49</v>
      </c>
      <c r="I775" s="131"/>
      <c r="J775" s="170">
        <f t="shared" si="48"/>
        <v>0</v>
      </c>
      <c r="K775" s="179"/>
      <c r="L775" s="15"/>
      <c r="M775" s="15"/>
      <c r="N775" s="15"/>
      <c r="O775" s="15"/>
      <c r="P775" s="15"/>
      <c r="Q775" s="15"/>
      <c r="R775" s="15"/>
      <c r="S775" s="15"/>
      <c r="T775" s="15"/>
    </row>
    <row r="776" spans="1:20" ht="18" customHeight="1" x14ac:dyDescent="0.25">
      <c r="A776" s="279"/>
      <c r="B776" s="279"/>
      <c r="C776" s="279"/>
      <c r="D776" s="1297" t="s">
        <v>743</v>
      </c>
      <c r="E776" s="280">
        <v>1</v>
      </c>
      <c r="F776" s="349">
        <v>321903</v>
      </c>
      <c r="G776" s="280">
        <v>50000</v>
      </c>
      <c r="H776" s="280">
        <v>209179</v>
      </c>
      <c r="I776" s="131"/>
      <c r="J776" s="170">
        <f t="shared" si="48"/>
        <v>0</v>
      </c>
      <c r="K776" s="179"/>
      <c r="L776" s="15"/>
      <c r="M776" s="15"/>
      <c r="N776" s="15"/>
      <c r="O776" s="15"/>
      <c r="P776" s="15"/>
      <c r="Q776" s="15"/>
      <c r="R776" s="15"/>
      <c r="S776" s="15"/>
      <c r="T776" s="15"/>
    </row>
    <row r="777" spans="1:20" ht="18" customHeight="1" x14ac:dyDescent="0.25">
      <c r="A777" s="125"/>
      <c r="B777" s="125"/>
      <c r="C777" s="175"/>
      <c r="D777" s="249" t="s">
        <v>744</v>
      </c>
      <c r="E777" s="169">
        <v>1</v>
      </c>
      <c r="F777" s="13">
        <v>321908</v>
      </c>
      <c r="G777" s="15">
        <v>168747</v>
      </c>
      <c r="H777" s="15">
        <v>9599</v>
      </c>
      <c r="I777" s="131"/>
      <c r="J777" s="170">
        <f t="shared" si="48"/>
        <v>0</v>
      </c>
      <c r="K777" s="179"/>
      <c r="L777" s="15"/>
      <c r="M777" s="15"/>
      <c r="N777" s="15"/>
      <c r="O777" s="15"/>
      <c r="P777" s="15"/>
      <c r="Q777" s="15"/>
      <c r="R777" s="15"/>
      <c r="S777" s="15"/>
      <c r="T777" s="15"/>
    </row>
    <row r="778" spans="1:20" ht="19.2" customHeight="1" x14ac:dyDescent="0.25">
      <c r="A778" s="125"/>
      <c r="B778" s="125"/>
      <c r="C778" s="175"/>
      <c r="D778" s="346" t="s">
        <v>745</v>
      </c>
      <c r="E778" s="202">
        <v>1</v>
      </c>
      <c r="F778" s="12">
        <v>321933</v>
      </c>
      <c r="G778" s="15">
        <v>279416</v>
      </c>
      <c r="H778" s="15">
        <v>326068</v>
      </c>
      <c r="I778" s="131"/>
      <c r="J778" s="170">
        <f t="shared" si="48"/>
        <v>0</v>
      </c>
      <c r="K778" s="179"/>
      <c r="L778" s="15"/>
      <c r="M778" s="15"/>
      <c r="N778" s="15"/>
      <c r="O778" s="15"/>
      <c r="P778" s="15"/>
      <c r="Q778" s="15"/>
      <c r="R778" s="15"/>
      <c r="S778" s="15"/>
      <c r="T778" s="15"/>
    </row>
    <row r="779" spans="1:20" ht="18" customHeight="1" x14ac:dyDescent="0.25">
      <c r="A779" s="125"/>
      <c r="B779" s="125"/>
      <c r="C779" s="175"/>
      <c r="D779" s="350" t="s">
        <v>746</v>
      </c>
      <c r="E779" s="202">
        <v>1</v>
      </c>
      <c r="F779" s="12">
        <v>321934</v>
      </c>
      <c r="G779" s="117">
        <v>1800</v>
      </c>
      <c r="H779" s="117">
        <v>763</v>
      </c>
      <c r="I779" s="131"/>
      <c r="J779" s="170">
        <f t="shared" si="48"/>
        <v>0</v>
      </c>
      <c r="K779" s="179"/>
      <c r="L779" s="15"/>
      <c r="M779" s="15"/>
      <c r="N779" s="15"/>
      <c r="O779" s="15"/>
      <c r="P779" s="15"/>
      <c r="Q779" s="15"/>
      <c r="R779" s="15"/>
      <c r="S779" s="15"/>
      <c r="T779" s="15"/>
    </row>
    <row r="780" spans="1:20" s="1010" customFormat="1" ht="18" customHeight="1" x14ac:dyDescent="0.25">
      <c r="A780" s="1171"/>
      <c r="B780" s="1171"/>
      <c r="C780" s="1197"/>
      <c r="D780" s="116" t="s">
        <v>747</v>
      </c>
      <c r="E780" s="202">
        <v>1</v>
      </c>
      <c r="F780" s="12">
        <v>321911</v>
      </c>
      <c r="G780" s="117">
        <v>50000</v>
      </c>
      <c r="H780" s="117">
        <v>86514</v>
      </c>
      <c r="I780" s="1192"/>
      <c r="J780" s="170">
        <f t="shared" si="48"/>
        <v>0</v>
      </c>
      <c r="K780" s="1191"/>
      <c r="L780" s="1203"/>
      <c r="M780" s="1203"/>
      <c r="N780" s="1203"/>
      <c r="O780" s="1203"/>
      <c r="P780" s="1203"/>
      <c r="Q780" s="1203"/>
      <c r="R780" s="1203"/>
      <c r="S780" s="1203"/>
      <c r="T780" s="1203"/>
    </row>
    <row r="781" spans="1:20" s="1010" customFormat="1" ht="18" customHeight="1" x14ac:dyDescent="0.25">
      <c r="A781" s="1171"/>
      <c r="B781" s="1171"/>
      <c r="C781" s="1197"/>
      <c r="D781" s="1298" t="s">
        <v>2258</v>
      </c>
      <c r="E781" s="1218">
        <v>1</v>
      </c>
      <c r="F781" s="1219">
        <v>321922</v>
      </c>
      <c r="G781" s="1220"/>
      <c r="H781" s="1220"/>
      <c r="I781" s="1192"/>
      <c r="J781" s="170"/>
      <c r="K781" s="1191"/>
      <c r="L781" s="1203"/>
      <c r="M781" s="1203"/>
      <c r="N781" s="1203"/>
      <c r="O781" s="1203"/>
      <c r="P781" s="1203"/>
      <c r="Q781" s="1203"/>
      <c r="R781" s="1203"/>
      <c r="S781" s="1203"/>
      <c r="T781" s="1203"/>
    </row>
    <row r="782" spans="1:20" s="1010" customFormat="1" ht="18" customHeight="1" x14ac:dyDescent="0.25">
      <c r="A782" s="1171"/>
      <c r="B782" s="1171"/>
      <c r="C782" s="1197"/>
      <c r="D782" s="1298" t="s">
        <v>2259</v>
      </c>
      <c r="E782" s="1218"/>
      <c r="F782" s="1219"/>
      <c r="G782" s="1220"/>
      <c r="H782" s="1220">
        <v>44000</v>
      </c>
      <c r="I782" s="1192"/>
      <c r="J782" s="170">
        <f t="shared" si="48"/>
        <v>0</v>
      </c>
      <c r="K782" s="1191"/>
      <c r="L782" s="1203"/>
      <c r="M782" s="1203"/>
      <c r="N782" s="1203"/>
      <c r="O782" s="1203"/>
      <c r="P782" s="1203"/>
      <c r="Q782" s="1203"/>
      <c r="R782" s="1203"/>
      <c r="S782" s="1203"/>
      <c r="T782" s="1203"/>
    </row>
    <row r="783" spans="1:20" s="1010" customFormat="1" ht="18" customHeight="1" x14ac:dyDescent="0.25">
      <c r="A783" s="1171"/>
      <c r="B783" s="1171"/>
      <c r="C783" s="1197"/>
      <c r="D783" s="1298" t="s">
        <v>2260</v>
      </c>
      <c r="E783" s="1218"/>
      <c r="F783" s="1219"/>
      <c r="G783" s="1220"/>
      <c r="H783" s="1220">
        <v>15000</v>
      </c>
      <c r="I783" s="1192"/>
      <c r="J783" s="170">
        <f t="shared" si="48"/>
        <v>0</v>
      </c>
      <c r="K783" s="1191"/>
      <c r="L783" s="1203"/>
      <c r="M783" s="1203"/>
      <c r="N783" s="1203"/>
      <c r="O783" s="1203"/>
      <c r="P783" s="1203"/>
      <c r="Q783" s="1203"/>
      <c r="R783" s="1203"/>
      <c r="S783" s="1203"/>
      <c r="T783" s="1203"/>
    </row>
    <row r="784" spans="1:20" s="1010" customFormat="1" ht="18" customHeight="1" x14ac:dyDescent="0.25">
      <c r="A784" s="1171"/>
      <c r="B784" s="1171"/>
      <c r="C784" s="1197"/>
      <c r="D784" s="1298" t="s">
        <v>2261</v>
      </c>
      <c r="E784" s="1218"/>
      <c r="F784" s="1219"/>
      <c r="G784" s="1220"/>
      <c r="H784" s="1220">
        <v>3000</v>
      </c>
      <c r="I784" s="1192"/>
      <c r="J784" s="170">
        <f t="shared" si="48"/>
        <v>0</v>
      </c>
      <c r="K784" s="1191"/>
      <c r="L784" s="1203"/>
      <c r="M784" s="1203"/>
      <c r="N784" s="1203"/>
      <c r="O784" s="1203"/>
      <c r="P784" s="1203"/>
      <c r="Q784" s="1203"/>
      <c r="R784" s="1203"/>
      <c r="S784" s="1203"/>
      <c r="T784" s="1203"/>
    </row>
    <row r="785" spans="1:20" s="1010" customFormat="1" ht="18" customHeight="1" x14ac:dyDescent="0.25">
      <c r="A785" s="1171"/>
      <c r="B785" s="1171"/>
      <c r="C785" s="1197"/>
      <c r="D785" s="1298" t="s">
        <v>2262</v>
      </c>
      <c r="E785" s="1218"/>
      <c r="F785" s="1219"/>
      <c r="G785" s="1220"/>
      <c r="H785" s="1220">
        <v>10000</v>
      </c>
      <c r="I785" s="1192"/>
      <c r="J785" s="170">
        <f t="shared" si="48"/>
        <v>0</v>
      </c>
      <c r="K785" s="1191"/>
      <c r="L785" s="1203"/>
      <c r="M785" s="1203"/>
      <c r="N785" s="1203"/>
      <c r="O785" s="1203"/>
      <c r="P785" s="1203"/>
      <c r="Q785" s="1203"/>
      <c r="R785" s="1203"/>
      <c r="S785" s="1203"/>
      <c r="T785" s="1203"/>
    </row>
    <row r="786" spans="1:20" s="1010" customFormat="1" ht="18" customHeight="1" x14ac:dyDescent="0.25">
      <c r="A786" s="1171"/>
      <c r="B786" s="1171"/>
      <c r="C786" s="1197"/>
      <c r="D786" s="1298" t="s">
        <v>2263</v>
      </c>
      <c r="E786" s="1218"/>
      <c r="F786" s="1219"/>
      <c r="G786" s="1220"/>
      <c r="H786" s="1220">
        <v>13000</v>
      </c>
      <c r="I786" s="1192"/>
      <c r="J786" s="170">
        <f t="shared" si="48"/>
        <v>0</v>
      </c>
      <c r="K786" s="1191"/>
      <c r="L786" s="1203"/>
      <c r="M786" s="1203"/>
      <c r="N786" s="1203"/>
      <c r="O786" s="1203"/>
      <c r="P786" s="1203"/>
      <c r="Q786" s="1203"/>
      <c r="R786" s="1203"/>
      <c r="S786" s="1203"/>
      <c r="T786" s="1203"/>
    </row>
    <row r="787" spans="1:20" ht="18" customHeight="1" x14ac:dyDescent="0.25">
      <c r="A787" s="125"/>
      <c r="B787" s="125"/>
      <c r="C787" s="175"/>
      <c r="D787" s="111" t="s">
        <v>748</v>
      </c>
      <c r="E787" s="202">
        <v>1</v>
      </c>
      <c r="F787" s="12">
        <v>321909</v>
      </c>
      <c r="G787" s="117">
        <v>45000</v>
      </c>
      <c r="H787" s="117">
        <v>45000</v>
      </c>
      <c r="I787" s="131"/>
      <c r="J787" s="170">
        <f t="shared" si="48"/>
        <v>0</v>
      </c>
      <c r="K787" s="179"/>
      <c r="L787" s="15"/>
      <c r="M787" s="15"/>
      <c r="N787" s="15"/>
      <c r="O787" s="15"/>
      <c r="P787" s="15"/>
      <c r="Q787" s="15"/>
      <c r="R787" s="15"/>
      <c r="S787" s="15"/>
      <c r="T787" s="15"/>
    </row>
    <row r="788" spans="1:20" ht="18" customHeight="1" x14ac:dyDescent="0.25">
      <c r="A788" s="125"/>
      <c r="B788" s="125"/>
      <c r="C788" s="175"/>
      <c r="D788" s="208" t="s">
        <v>749</v>
      </c>
      <c r="E788" s="13"/>
      <c r="F788" s="125"/>
      <c r="G788" s="15"/>
      <c r="H788" s="15"/>
      <c r="I788" s="131"/>
      <c r="J788" s="170"/>
      <c r="K788" s="179"/>
      <c r="L788" s="131"/>
      <c r="M788" s="131"/>
      <c r="N788" s="131"/>
      <c r="O788" s="131"/>
      <c r="P788" s="131"/>
      <c r="Q788" s="15"/>
      <c r="R788" s="15"/>
      <c r="S788" s="15"/>
      <c r="T788" s="15"/>
    </row>
    <row r="789" spans="1:20" ht="18" customHeight="1" x14ac:dyDescent="0.25">
      <c r="A789" s="125"/>
      <c r="B789" s="125"/>
      <c r="C789" s="175" t="s">
        <v>407</v>
      </c>
      <c r="D789" s="351" t="s">
        <v>750</v>
      </c>
      <c r="E789" s="13">
        <v>1</v>
      </c>
      <c r="F789" s="13">
        <v>324902</v>
      </c>
      <c r="G789" s="15">
        <v>19385</v>
      </c>
      <c r="H789" s="15"/>
      <c r="I789" s="131"/>
      <c r="J789" s="170"/>
      <c r="K789" s="179"/>
      <c r="L789" s="15"/>
      <c r="M789" s="15"/>
      <c r="N789" s="15"/>
      <c r="O789" s="15"/>
      <c r="P789" s="15"/>
      <c r="Q789" s="15"/>
      <c r="R789" s="15"/>
      <c r="S789" s="15"/>
      <c r="T789" s="15"/>
    </row>
    <row r="790" spans="1:20" s="532" customFormat="1" ht="18.600000000000001" customHeight="1" x14ac:dyDescent="0.25">
      <c r="A790" s="125"/>
      <c r="B790" s="125"/>
      <c r="C790" s="125" t="s">
        <v>423</v>
      </c>
      <c r="D790" s="556" t="s">
        <v>1108</v>
      </c>
      <c r="E790" s="190">
        <v>1</v>
      </c>
      <c r="F790" s="190">
        <v>322906</v>
      </c>
      <c r="G790" s="179">
        <v>10000</v>
      </c>
      <c r="H790" s="179">
        <v>168705</v>
      </c>
      <c r="I790" s="164"/>
      <c r="J790" s="170">
        <f t="shared" si="48"/>
        <v>0</v>
      </c>
      <c r="K790" s="179"/>
      <c r="L790" s="179"/>
      <c r="M790" s="179"/>
      <c r="N790" s="179"/>
      <c r="O790" s="179"/>
      <c r="P790" s="179"/>
      <c r="Q790" s="179"/>
      <c r="R790" s="179"/>
      <c r="S790" s="179"/>
      <c r="T790" s="179"/>
    </row>
    <row r="791" spans="1:20" ht="18" customHeight="1" x14ac:dyDescent="0.25">
      <c r="A791" s="113"/>
      <c r="B791" s="113"/>
      <c r="C791" s="182"/>
      <c r="D791" s="105" t="s">
        <v>751</v>
      </c>
      <c r="E791" s="184"/>
      <c r="F791" s="185"/>
      <c r="G791" s="281">
        <f>SUM(G773:G790)</f>
        <v>661648</v>
      </c>
      <c r="H791" s="281">
        <f>SUM(H773:H790)</f>
        <v>935877</v>
      </c>
      <c r="I791" s="281">
        <f>SUM(I773:I790)</f>
        <v>0</v>
      </c>
      <c r="J791" s="224">
        <f t="shared" si="48"/>
        <v>0</v>
      </c>
      <c r="K791" s="281">
        <f>SUM(K773:K790)</f>
        <v>0</v>
      </c>
      <c r="L791" s="281">
        <f t="shared" ref="L791:T791" si="52">SUM(L773:L790)</f>
        <v>0</v>
      </c>
      <c r="M791" s="281">
        <f t="shared" si="52"/>
        <v>0</v>
      </c>
      <c r="N791" s="281">
        <f t="shared" si="52"/>
        <v>0</v>
      </c>
      <c r="O791" s="281">
        <f t="shared" si="52"/>
        <v>0</v>
      </c>
      <c r="P791" s="281">
        <f t="shared" si="52"/>
        <v>0</v>
      </c>
      <c r="Q791" s="281">
        <f t="shared" si="52"/>
        <v>0</v>
      </c>
      <c r="R791" s="281">
        <f t="shared" si="52"/>
        <v>0</v>
      </c>
      <c r="S791" s="281">
        <f t="shared" si="52"/>
        <v>0</v>
      </c>
      <c r="T791" s="281">
        <f t="shared" si="52"/>
        <v>0</v>
      </c>
    </row>
    <row r="792" spans="1:20" ht="24.75" customHeight="1" x14ac:dyDescent="0.25">
      <c r="A792" s="113"/>
      <c r="B792" s="113"/>
      <c r="C792" s="182"/>
      <c r="D792" s="377" t="s">
        <v>269</v>
      </c>
      <c r="E792" s="282"/>
      <c r="F792" s="283"/>
      <c r="G792" s="284">
        <f>SUM(G46+G224+G236+G495+G641+G665+G688+G721+G771+G791+G724)</f>
        <v>54577315</v>
      </c>
      <c r="H792" s="284">
        <f>SUM(H46+H224+H236+H495+H641+H665+H688+H721+H771+H791+H724)</f>
        <v>67192366</v>
      </c>
      <c r="I792" s="284">
        <f>SUM(I46+I224+I236+I495+I641+I665+I688+I721+I771+I791+I724)</f>
        <v>34406657</v>
      </c>
      <c r="J792" s="224">
        <f t="shared" si="48"/>
        <v>51.206199525702068</v>
      </c>
      <c r="K792" s="284">
        <f t="shared" ref="K792:T792" si="53">SUM(K46+K224+K236+K495+K641+K665+K688+K721+K771+K791+K724)</f>
        <v>177379</v>
      </c>
      <c r="L792" s="285">
        <f t="shared" si="53"/>
        <v>27531</v>
      </c>
      <c r="M792" s="285">
        <f t="shared" si="53"/>
        <v>5813902</v>
      </c>
      <c r="N792" s="285">
        <f t="shared" si="53"/>
        <v>70361</v>
      </c>
      <c r="O792" s="285">
        <f t="shared" si="53"/>
        <v>3486386</v>
      </c>
      <c r="P792" s="285">
        <f t="shared" si="53"/>
        <v>13106940</v>
      </c>
      <c r="Q792" s="285">
        <f t="shared" si="53"/>
        <v>2281395</v>
      </c>
      <c r="R792" s="285">
        <f t="shared" si="53"/>
        <v>109668</v>
      </c>
      <c r="S792" s="285">
        <f t="shared" si="53"/>
        <v>111533</v>
      </c>
      <c r="T792" s="285">
        <f t="shared" si="53"/>
        <v>9221562</v>
      </c>
    </row>
    <row r="793" spans="1:20" ht="18" customHeight="1" x14ac:dyDescent="0.25">
      <c r="A793" s="125"/>
      <c r="B793" s="125"/>
      <c r="C793" s="125"/>
      <c r="D793" s="378" t="s">
        <v>160</v>
      </c>
      <c r="E793" s="190"/>
      <c r="F793" s="181"/>
      <c r="G793" s="179">
        <v>8449462</v>
      </c>
      <c r="H793" s="179">
        <v>8982629</v>
      </c>
      <c r="I793" s="131">
        <f>SUM(K793:T793)</f>
        <v>7881704</v>
      </c>
      <c r="J793" s="170">
        <f t="shared" si="48"/>
        <v>87.743844257622129</v>
      </c>
      <c r="K793" s="286">
        <f>'11'!G21</f>
        <v>4559364</v>
      </c>
      <c r="L793" s="286">
        <f>'11'!H21</f>
        <v>750244</v>
      </c>
      <c r="M793" s="286">
        <f>'11'!I21</f>
        <v>2251076</v>
      </c>
      <c r="N793" s="286">
        <f>'11'!J21</f>
        <v>3612</v>
      </c>
      <c r="O793" s="286">
        <f>'11'!K21</f>
        <v>146632</v>
      </c>
      <c r="P793" s="286">
        <f>'11'!L21</f>
        <v>148423</v>
      </c>
      <c r="Q793" s="286">
        <f>'11'!M21</f>
        <v>22053</v>
      </c>
      <c r="R793" s="286">
        <f>'11'!N21</f>
        <v>300</v>
      </c>
      <c r="S793" s="286"/>
      <c r="T793" s="286"/>
    </row>
    <row r="794" spans="1:20" ht="18" customHeight="1" x14ac:dyDescent="0.25">
      <c r="A794" s="113"/>
      <c r="B794" s="113"/>
      <c r="C794" s="182"/>
      <c r="D794" s="105" t="s">
        <v>161</v>
      </c>
      <c r="E794" s="287"/>
      <c r="F794" s="277"/>
      <c r="G794" s="278">
        <f>SUM(G792:G793)</f>
        <v>63026777</v>
      </c>
      <c r="H794" s="278">
        <f>SUM(H792:H793)</f>
        <v>76174995</v>
      </c>
      <c r="I794" s="278">
        <f>SUM(I792:I793)</f>
        <v>42288361</v>
      </c>
      <c r="J794" s="224">
        <f t="shared" si="48"/>
        <v>55.514753890039636</v>
      </c>
      <c r="K794" s="278">
        <f t="shared" ref="K794:T794" si="54">SUM(K792:K793)</f>
        <v>4736743</v>
      </c>
      <c r="L794" s="288">
        <f t="shared" si="54"/>
        <v>777775</v>
      </c>
      <c r="M794" s="288">
        <f t="shared" si="54"/>
        <v>8064978</v>
      </c>
      <c r="N794" s="288">
        <f t="shared" si="54"/>
        <v>73973</v>
      </c>
      <c r="O794" s="288">
        <f t="shared" si="54"/>
        <v>3633018</v>
      </c>
      <c r="P794" s="288">
        <f t="shared" si="54"/>
        <v>13255363</v>
      </c>
      <c r="Q794" s="288">
        <f t="shared" si="54"/>
        <v>2303448</v>
      </c>
      <c r="R794" s="288">
        <f t="shared" si="54"/>
        <v>109968</v>
      </c>
      <c r="S794" s="288">
        <f t="shared" si="54"/>
        <v>111533</v>
      </c>
      <c r="T794" s="288">
        <f t="shared" si="54"/>
        <v>9221562</v>
      </c>
    </row>
    <row r="795" spans="1:20" x14ac:dyDescent="0.25">
      <c r="Q795" s="514"/>
      <c r="R795" s="514"/>
    </row>
    <row r="796" spans="1:20" ht="12.75" customHeight="1" x14ac:dyDescent="0.25">
      <c r="C796" s="332"/>
      <c r="K796" s="332"/>
      <c r="L796" s="332"/>
      <c r="M796" s="332"/>
      <c r="N796" s="332"/>
      <c r="O796" s="332"/>
      <c r="P796" s="332"/>
      <c r="Q796" s="332"/>
      <c r="R796" s="332"/>
      <c r="S796" s="332"/>
      <c r="T796" s="332"/>
    </row>
    <row r="797" spans="1:20" x14ac:dyDescent="0.25">
      <c r="S797" s="1652"/>
      <c r="T797" s="1652"/>
    </row>
    <row r="800" spans="1:20" ht="12" x14ac:dyDescent="0.25">
      <c r="K800" s="332"/>
      <c r="L800" s="332"/>
      <c r="M800" s="332"/>
      <c r="N800" s="332"/>
      <c r="O800" s="332"/>
      <c r="P800" s="332"/>
      <c r="Q800" s="332"/>
      <c r="R800" s="332"/>
    </row>
    <row r="802" spans="8:20" ht="12" x14ac:dyDescent="0.25">
      <c r="H802" s="1659"/>
      <c r="I802" s="1659"/>
      <c r="L802" s="333"/>
      <c r="N802" s="333"/>
      <c r="O802" s="333"/>
      <c r="P802" s="333"/>
      <c r="S802" s="333"/>
      <c r="T802" s="523"/>
    </row>
    <row r="803" spans="8:20" s="332" customFormat="1" ht="12" x14ac:dyDescent="0.25">
      <c r="H803" s="1660"/>
      <c r="I803" s="1660"/>
    </row>
    <row r="804" spans="8:20" x14ac:dyDescent="0.25">
      <c r="H804" s="1659"/>
      <c r="I804" s="1659"/>
    </row>
    <row r="805" spans="8:20" x14ac:dyDescent="0.25">
      <c r="H805" s="1659"/>
      <c r="I805" s="1659"/>
    </row>
  </sheetData>
  <sheetProtection selectLockedCells="1" selectUnlockedCells="1"/>
  <mergeCells count="15">
    <mergeCell ref="H802:I802"/>
    <mergeCell ref="H803:I803"/>
    <mergeCell ref="H804:I804"/>
    <mergeCell ref="H805:I805"/>
    <mergeCell ref="F1:F2"/>
    <mergeCell ref="G1:H1"/>
    <mergeCell ref="I1:J1"/>
    <mergeCell ref="K1:R1"/>
    <mergeCell ref="S1:T1"/>
    <mergeCell ref="S797:T797"/>
    <mergeCell ref="A1:A2"/>
    <mergeCell ref="B1:B2"/>
    <mergeCell ref="C1:C2"/>
    <mergeCell ref="D1:D2"/>
    <mergeCell ref="E1:E2"/>
  </mergeCells>
  <phoneticPr fontId="30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70" orientation="landscape" r:id="rId1"/>
  <headerFooter alignWithMargins="0">
    <oddHeader>&amp;C&amp;"Times New Roman CE,Félkövér dőlt"ZALAEGERSZEG MEGYEI JOGÚ VÁROS ÖNKORMÁNYZATA
KIADÁSI ELŐIRÁNYZATAINAK TELJESÍTÉSE 
2021. ÉVBEN
&amp;R&amp;"Times New Roman CE,Félkövér dőlt"8. melléklet
Adatok ezer Ft-ban</oddHeader>
    <oddFooter>&amp;LFeladat jellege:
1=kötelező
2=önként vállalt
&amp;C&amp;P. oldal&amp;Ra *-gal jelzett célok  hitel felvételével valósíthatók meg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69"/>
  <sheetViews>
    <sheetView topLeftCell="B1" zoomScale="89" zoomScaleNormal="89" workbookViewId="0">
      <pane ySplit="2" topLeftCell="A3" activePane="bottomLeft" state="frozen"/>
      <selection activeCell="A20" sqref="A20"/>
      <selection pane="bottomLeft" activeCell="H3" sqref="H3"/>
    </sheetView>
  </sheetViews>
  <sheetFormatPr defaultRowHeight="13.2" x14ac:dyDescent="0.25"/>
  <cols>
    <col min="1" max="1" width="3.44140625" hidden="1" customWidth="1"/>
    <col min="2" max="2" width="4.33203125" customWidth="1"/>
    <col min="3" max="3" width="36.44140625" customWidth="1"/>
    <col min="4" max="4" width="12.77734375" customWidth="1"/>
    <col min="5" max="5" width="12.6640625" customWidth="1"/>
    <col min="6" max="6" width="12.33203125" customWidth="1"/>
    <col min="7" max="7" width="11.6640625" customWidth="1"/>
    <col min="257" max="257" width="0" hidden="1" customWidth="1"/>
    <col min="258" max="258" width="4.33203125" customWidth="1"/>
    <col min="259" max="259" width="36.44140625" customWidth="1"/>
    <col min="260" max="260" width="12.77734375" customWidth="1"/>
    <col min="261" max="261" width="12.6640625" customWidth="1"/>
    <col min="262" max="262" width="12.33203125" customWidth="1"/>
    <col min="263" max="263" width="11.6640625" customWidth="1"/>
    <col min="513" max="513" width="0" hidden="1" customWidth="1"/>
    <col min="514" max="514" width="4.33203125" customWidth="1"/>
    <col min="515" max="515" width="36.44140625" customWidth="1"/>
    <col min="516" max="516" width="12.77734375" customWidth="1"/>
    <col min="517" max="517" width="12.6640625" customWidth="1"/>
    <col min="518" max="518" width="12.33203125" customWidth="1"/>
    <col min="519" max="519" width="11.6640625" customWidth="1"/>
    <col min="769" max="769" width="0" hidden="1" customWidth="1"/>
    <col min="770" max="770" width="4.33203125" customWidth="1"/>
    <col min="771" max="771" width="36.44140625" customWidth="1"/>
    <col min="772" max="772" width="12.77734375" customWidth="1"/>
    <col min="773" max="773" width="12.6640625" customWidth="1"/>
    <col min="774" max="774" width="12.33203125" customWidth="1"/>
    <col min="775" max="775" width="11.6640625" customWidth="1"/>
    <col min="1025" max="1025" width="0" hidden="1" customWidth="1"/>
    <col min="1026" max="1026" width="4.33203125" customWidth="1"/>
    <col min="1027" max="1027" width="36.44140625" customWidth="1"/>
    <col min="1028" max="1028" width="12.77734375" customWidth="1"/>
    <col min="1029" max="1029" width="12.6640625" customWidth="1"/>
    <col min="1030" max="1030" width="12.33203125" customWidth="1"/>
    <col min="1031" max="1031" width="11.6640625" customWidth="1"/>
    <col min="1281" max="1281" width="0" hidden="1" customWidth="1"/>
    <col min="1282" max="1282" width="4.33203125" customWidth="1"/>
    <col min="1283" max="1283" width="36.44140625" customWidth="1"/>
    <col min="1284" max="1284" width="12.77734375" customWidth="1"/>
    <col min="1285" max="1285" width="12.6640625" customWidth="1"/>
    <col min="1286" max="1286" width="12.33203125" customWidth="1"/>
    <col min="1287" max="1287" width="11.6640625" customWidth="1"/>
    <col min="1537" max="1537" width="0" hidden="1" customWidth="1"/>
    <col min="1538" max="1538" width="4.33203125" customWidth="1"/>
    <col min="1539" max="1539" width="36.44140625" customWidth="1"/>
    <col min="1540" max="1540" width="12.77734375" customWidth="1"/>
    <col min="1541" max="1541" width="12.6640625" customWidth="1"/>
    <col min="1542" max="1542" width="12.33203125" customWidth="1"/>
    <col min="1543" max="1543" width="11.6640625" customWidth="1"/>
    <col min="1793" max="1793" width="0" hidden="1" customWidth="1"/>
    <col min="1794" max="1794" width="4.33203125" customWidth="1"/>
    <col min="1795" max="1795" width="36.44140625" customWidth="1"/>
    <col min="1796" max="1796" width="12.77734375" customWidth="1"/>
    <col min="1797" max="1797" width="12.6640625" customWidth="1"/>
    <col min="1798" max="1798" width="12.33203125" customWidth="1"/>
    <col min="1799" max="1799" width="11.6640625" customWidth="1"/>
    <col min="2049" max="2049" width="0" hidden="1" customWidth="1"/>
    <col min="2050" max="2050" width="4.33203125" customWidth="1"/>
    <col min="2051" max="2051" width="36.44140625" customWidth="1"/>
    <col min="2052" max="2052" width="12.77734375" customWidth="1"/>
    <col min="2053" max="2053" width="12.6640625" customWidth="1"/>
    <col min="2054" max="2054" width="12.33203125" customWidth="1"/>
    <col min="2055" max="2055" width="11.6640625" customWidth="1"/>
    <col min="2305" max="2305" width="0" hidden="1" customWidth="1"/>
    <col min="2306" max="2306" width="4.33203125" customWidth="1"/>
    <col min="2307" max="2307" width="36.44140625" customWidth="1"/>
    <col min="2308" max="2308" width="12.77734375" customWidth="1"/>
    <col min="2309" max="2309" width="12.6640625" customWidth="1"/>
    <col min="2310" max="2310" width="12.33203125" customWidth="1"/>
    <col min="2311" max="2311" width="11.6640625" customWidth="1"/>
    <col min="2561" max="2561" width="0" hidden="1" customWidth="1"/>
    <col min="2562" max="2562" width="4.33203125" customWidth="1"/>
    <col min="2563" max="2563" width="36.44140625" customWidth="1"/>
    <col min="2564" max="2564" width="12.77734375" customWidth="1"/>
    <col min="2565" max="2565" width="12.6640625" customWidth="1"/>
    <col min="2566" max="2566" width="12.33203125" customWidth="1"/>
    <col min="2567" max="2567" width="11.6640625" customWidth="1"/>
    <col min="2817" max="2817" width="0" hidden="1" customWidth="1"/>
    <col min="2818" max="2818" width="4.33203125" customWidth="1"/>
    <col min="2819" max="2819" width="36.44140625" customWidth="1"/>
    <col min="2820" max="2820" width="12.77734375" customWidth="1"/>
    <col min="2821" max="2821" width="12.6640625" customWidth="1"/>
    <col min="2822" max="2822" width="12.33203125" customWidth="1"/>
    <col min="2823" max="2823" width="11.6640625" customWidth="1"/>
    <col min="3073" max="3073" width="0" hidden="1" customWidth="1"/>
    <col min="3074" max="3074" width="4.33203125" customWidth="1"/>
    <col min="3075" max="3075" width="36.44140625" customWidth="1"/>
    <col min="3076" max="3076" width="12.77734375" customWidth="1"/>
    <col min="3077" max="3077" width="12.6640625" customWidth="1"/>
    <col min="3078" max="3078" width="12.33203125" customWidth="1"/>
    <col min="3079" max="3079" width="11.6640625" customWidth="1"/>
    <col min="3329" max="3329" width="0" hidden="1" customWidth="1"/>
    <col min="3330" max="3330" width="4.33203125" customWidth="1"/>
    <col min="3331" max="3331" width="36.44140625" customWidth="1"/>
    <col min="3332" max="3332" width="12.77734375" customWidth="1"/>
    <col min="3333" max="3333" width="12.6640625" customWidth="1"/>
    <col min="3334" max="3334" width="12.33203125" customWidth="1"/>
    <col min="3335" max="3335" width="11.6640625" customWidth="1"/>
    <col min="3585" max="3585" width="0" hidden="1" customWidth="1"/>
    <col min="3586" max="3586" width="4.33203125" customWidth="1"/>
    <col min="3587" max="3587" width="36.44140625" customWidth="1"/>
    <col min="3588" max="3588" width="12.77734375" customWidth="1"/>
    <col min="3589" max="3589" width="12.6640625" customWidth="1"/>
    <col min="3590" max="3590" width="12.33203125" customWidth="1"/>
    <col min="3591" max="3591" width="11.6640625" customWidth="1"/>
    <col min="3841" max="3841" width="0" hidden="1" customWidth="1"/>
    <col min="3842" max="3842" width="4.33203125" customWidth="1"/>
    <col min="3843" max="3843" width="36.44140625" customWidth="1"/>
    <col min="3844" max="3844" width="12.77734375" customWidth="1"/>
    <col min="3845" max="3845" width="12.6640625" customWidth="1"/>
    <col min="3846" max="3846" width="12.33203125" customWidth="1"/>
    <col min="3847" max="3847" width="11.6640625" customWidth="1"/>
    <col min="4097" max="4097" width="0" hidden="1" customWidth="1"/>
    <col min="4098" max="4098" width="4.33203125" customWidth="1"/>
    <col min="4099" max="4099" width="36.44140625" customWidth="1"/>
    <col min="4100" max="4100" width="12.77734375" customWidth="1"/>
    <col min="4101" max="4101" width="12.6640625" customWidth="1"/>
    <col min="4102" max="4102" width="12.33203125" customWidth="1"/>
    <col min="4103" max="4103" width="11.6640625" customWidth="1"/>
    <col min="4353" max="4353" width="0" hidden="1" customWidth="1"/>
    <col min="4354" max="4354" width="4.33203125" customWidth="1"/>
    <col min="4355" max="4355" width="36.44140625" customWidth="1"/>
    <col min="4356" max="4356" width="12.77734375" customWidth="1"/>
    <col min="4357" max="4357" width="12.6640625" customWidth="1"/>
    <col min="4358" max="4358" width="12.33203125" customWidth="1"/>
    <col min="4359" max="4359" width="11.6640625" customWidth="1"/>
    <col min="4609" max="4609" width="0" hidden="1" customWidth="1"/>
    <col min="4610" max="4610" width="4.33203125" customWidth="1"/>
    <col min="4611" max="4611" width="36.44140625" customWidth="1"/>
    <col min="4612" max="4612" width="12.77734375" customWidth="1"/>
    <col min="4613" max="4613" width="12.6640625" customWidth="1"/>
    <col min="4614" max="4614" width="12.33203125" customWidth="1"/>
    <col min="4615" max="4615" width="11.6640625" customWidth="1"/>
    <col min="4865" max="4865" width="0" hidden="1" customWidth="1"/>
    <col min="4866" max="4866" width="4.33203125" customWidth="1"/>
    <col min="4867" max="4867" width="36.44140625" customWidth="1"/>
    <col min="4868" max="4868" width="12.77734375" customWidth="1"/>
    <col min="4869" max="4869" width="12.6640625" customWidth="1"/>
    <col min="4870" max="4870" width="12.33203125" customWidth="1"/>
    <col min="4871" max="4871" width="11.6640625" customWidth="1"/>
    <col min="5121" max="5121" width="0" hidden="1" customWidth="1"/>
    <col min="5122" max="5122" width="4.33203125" customWidth="1"/>
    <col min="5123" max="5123" width="36.44140625" customWidth="1"/>
    <col min="5124" max="5124" width="12.77734375" customWidth="1"/>
    <col min="5125" max="5125" width="12.6640625" customWidth="1"/>
    <col min="5126" max="5126" width="12.33203125" customWidth="1"/>
    <col min="5127" max="5127" width="11.6640625" customWidth="1"/>
    <col min="5377" max="5377" width="0" hidden="1" customWidth="1"/>
    <col min="5378" max="5378" width="4.33203125" customWidth="1"/>
    <col min="5379" max="5379" width="36.44140625" customWidth="1"/>
    <col min="5380" max="5380" width="12.77734375" customWidth="1"/>
    <col min="5381" max="5381" width="12.6640625" customWidth="1"/>
    <col min="5382" max="5382" width="12.33203125" customWidth="1"/>
    <col min="5383" max="5383" width="11.6640625" customWidth="1"/>
    <col min="5633" max="5633" width="0" hidden="1" customWidth="1"/>
    <col min="5634" max="5634" width="4.33203125" customWidth="1"/>
    <col min="5635" max="5635" width="36.44140625" customWidth="1"/>
    <col min="5636" max="5636" width="12.77734375" customWidth="1"/>
    <col min="5637" max="5637" width="12.6640625" customWidth="1"/>
    <col min="5638" max="5638" width="12.33203125" customWidth="1"/>
    <col min="5639" max="5639" width="11.6640625" customWidth="1"/>
    <col min="5889" max="5889" width="0" hidden="1" customWidth="1"/>
    <col min="5890" max="5890" width="4.33203125" customWidth="1"/>
    <col min="5891" max="5891" width="36.44140625" customWidth="1"/>
    <col min="5892" max="5892" width="12.77734375" customWidth="1"/>
    <col min="5893" max="5893" width="12.6640625" customWidth="1"/>
    <col min="5894" max="5894" width="12.33203125" customWidth="1"/>
    <col min="5895" max="5895" width="11.6640625" customWidth="1"/>
    <col min="6145" max="6145" width="0" hidden="1" customWidth="1"/>
    <col min="6146" max="6146" width="4.33203125" customWidth="1"/>
    <col min="6147" max="6147" width="36.44140625" customWidth="1"/>
    <col min="6148" max="6148" width="12.77734375" customWidth="1"/>
    <col min="6149" max="6149" width="12.6640625" customWidth="1"/>
    <col min="6150" max="6150" width="12.33203125" customWidth="1"/>
    <col min="6151" max="6151" width="11.6640625" customWidth="1"/>
    <col min="6401" max="6401" width="0" hidden="1" customWidth="1"/>
    <col min="6402" max="6402" width="4.33203125" customWidth="1"/>
    <col min="6403" max="6403" width="36.44140625" customWidth="1"/>
    <col min="6404" max="6404" width="12.77734375" customWidth="1"/>
    <col min="6405" max="6405" width="12.6640625" customWidth="1"/>
    <col min="6406" max="6406" width="12.33203125" customWidth="1"/>
    <col min="6407" max="6407" width="11.6640625" customWidth="1"/>
    <col min="6657" max="6657" width="0" hidden="1" customWidth="1"/>
    <col min="6658" max="6658" width="4.33203125" customWidth="1"/>
    <col min="6659" max="6659" width="36.44140625" customWidth="1"/>
    <col min="6660" max="6660" width="12.77734375" customWidth="1"/>
    <col min="6661" max="6661" width="12.6640625" customWidth="1"/>
    <col min="6662" max="6662" width="12.33203125" customWidth="1"/>
    <col min="6663" max="6663" width="11.6640625" customWidth="1"/>
    <col min="6913" max="6913" width="0" hidden="1" customWidth="1"/>
    <col min="6914" max="6914" width="4.33203125" customWidth="1"/>
    <col min="6915" max="6915" width="36.44140625" customWidth="1"/>
    <col min="6916" max="6916" width="12.77734375" customWidth="1"/>
    <col min="6917" max="6917" width="12.6640625" customWidth="1"/>
    <col min="6918" max="6918" width="12.33203125" customWidth="1"/>
    <col min="6919" max="6919" width="11.6640625" customWidth="1"/>
    <col min="7169" max="7169" width="0" hidden="1" customWidth="1"/>
    <col min="7170" max="7170" width="4.33203125" customWidth="1"/>
    <col min="7171" max="7171" width="36.44140625" customWidth="1"/>
    <col min="7172" max="7172" width="12.77734375" customWidth="1"/>
    <col min="7173" max="7173" width="12.6640625" customWidth="1"/>
    <col min="7174" max="7174" width="12.33203125" customWidth="1"/>
    <col min="7175" max="7175" width="11.6640625" customWidth="1"/>
    <col min="7425" max="7425" width="0" hidden="1" customWidth="1"/>
    <col min="7426" max="7426" width="4.33203125" customWidth="1"/>
    <col min="7427" max="7427" width="36.44140625" customWidth="1"/>
    <col min="7428" max="7428" width="12.77734375" customWidth="1"/>
    <col min="7429" max="7429" width="12.6640625" customWidth="1"/>
    <col min="7430" max="7430" width="12.33203125" customWidth="1"/>
    <col min="7431" max="7431" width="11.6640625" customWidth="1"/>
    <col min="7681" max="7681" width="0" hidden="1" customWidth="1"/>
    <col min="7682" max="7682" width="4.33203125" customWidth="1"/>
    <col min="7683" max="7683" width="36.44140625" customWidth="1"/>
    <col min="7684" max="7684" width="12.77734375" customWidth="1"/>
    <col min="7685" max="7685" width="12.6640625" customWidth="1"/>
    <col min="7686" max="7686" width="12.33203125" customWidth="1"/>
    <col min="7687" max="7687" width="11.6640625" customWidth="1"/>
    <col min="7937" max="7937" width="0" hidden="1" customWidth="1"/>
    <col min="7938" max="7938" width="4.33203125" customWidth="1"/>
    <col min="7939" max="7939" width="36.44140625" customWidth="1"/>
    <col min="7940" max="7940" width="12.77734375" customWidth="1"/>
    <col min="7941" max="7941" width="12.6640625" customWidth="1"/>
    <col min="7942" max="7942" width="12.33203125" customWidth="1"/>
    <col min="7943" max="7943" width="11.6640625" customWidth="1"/>
    <col min="8193" max="8193" width="0" hidden="1" customWidth="1"/>
    <col min="8194" max="8194" width="4.33203125" customWidth="1"/>
    <col min="8195" max="8195" width="36.44140625" customWidth="1"/>
    <col min="8196" max="8196" width="12.77734375" customWidth="1"/>
    <col min="8197" max="8197" width="12.6640625" customWidth="1"/>
    <col min="8198" max="8198" width="12.33203125" customWidth="1"/>
    <col min="8199" max="8199" width="11.6640625" customWidth="1"/>
    <col min="8449" max="8449" width="0" hidden="1" customWidth="1"/>
    <col min="8450" max="8450" width="4.33203125" customWidth="1"/>
    <col min="8451" max="8451" width="36.44140625" customWidth="1"/>
    <col min="8452" max="8452" width="12.77734375" customWidth="1"/>
    <col min="8453" max="8453" width="12.6640625" customWidth="1"/>
    <col min="8454" max="8454" width="12.33203125" customWidth="1"/>
    <col min="8455" max="8455" width="11.6640625" customWidth="1"/>
    <col min="8705" max="8705" width="0" hidden="1" customWidth="1"/>
    <col min="8706" max="8706" width="4.33203125" customWidth="1"/>
    <col min="8707" max="8707" width="36.44140625" customWidth="1"/>
    <col min="8708" max="8708" width="12.77734375" customWidth="1"/>
    <col min="8709" max="8709" width="12.6640625" customWidth="1"/>
    <col min="8710" max="8710" width="12.33203125" customWidth="1"/>
    <col min="8711" max="8711" width="11.6640625" customWidth="1"/>
    <col min="8961" max="8961" width="0" hidden="1" customWidth="1"/>
    <col min="8962" max="8962" width="4.33203125" customWidth="1"/>
    <col min="8963" max="8963" width="36.44140625" customWidth="1"/>
    <col min="8964" max="8964" width="12.77734375" customWidth="1"/>
    <col min="8965" max="8965" width="12.6640625" customWidth="1"/>
    <col min="8966" max="8966" width="12.33203125" customWidth="1"/>
    <col min="8967" max="8967" width="11.6640625" customWidth="1"/>
    <col min="9217" max="9217" width="0" hidden="1" customWidth="1"/>
    <col min="9218" max="9218" width="4.33203125" customWidth="1"/>
    <col min="9219" max="9219" width="36.44140625" customWidth="1"/>
    <col min="9220" max="9220" width="12.77734375" customWidth="1"/>
    <col min="9221" max="9221" width="12.6640625" customWidth="1"/>
    <col min="9222" max="9222" width="12.33203125" customWidth="1"/>
    <col min="9223" max="9223" width="11.6640625" customWidth="1"/>
    <col min="9473" max="9473" width="0" hidden="1" customWidth="1"/>
    <col min="9474" max="9474" width="4.33203125" customWidth="1"/>
    <col min="9475" max="9475" width="36.44140625" customWidth="1"/>
    <col min="9476" max="9476" width="12.77734375" customWidth="1"/>
    <col min="9477" max="9477" width="12.6640625" customWidth="1"/>
    <col min="9478" max="9478" width="12.33203125" customWidth="1"/>
    <col min="9479" max="9479" width="11.6640625" customWidth="1"/>
    <col min="9729" max="9729" width="0" hidden="1" customWidth="1"/>
    <col min="9730" max="9730" width="4.33203125" customWidth="1"/>
    <col min="9731" max="9731" width="36.44140625" customWidth="1"/>
    <col min="9732" max="9732" width="12.77734375" customWidth="1"/>
    <col min="9733" max="9733" width="12.6640625" customWidth="1"/>
    <col min="9734" max="9734" width="12.33203125" customWidth="1"/>
    <col min="9735" max="9735" width="11.6640625" customWidth="1"/>
    <col min="9985" max="9985" width="0" hidden="1" customWidth="1"/>
    <col min="9986" max="9986" width="4.33203125" customWidth="1"/>
    <col min="9987" max="9987" width="36.44140625" customWidth="1"/>
    <col min="9988" max="9988" width="12.77734375" customWidth="1"/>
    <col min="9989" max="9989" width="12.6640625" customWidth="1"/>
    <col min="9990" max="9990" width="12.33203125" customWidth="1"/>
    <col min="9991" max="9991" width="11.6640625" customWidth="1"/>
    <col min="10241" max="10241" width="0" hidden="1" customWidth="1"/>
    <col min="10242" max="10242" width="4.33203125" customWidth="1"/>
    <col min="10243" max="10243" width="36.44140625" customWidth="1"/>
    <col min="10244" max="10244" width="12.77734375" customWidth="1"/>
    <col min="10245" max="10245" width="12.6640625" customWidth="1"/>
    <col min="10246" max="10246" width="12.33203125" customWidth="1"/>
    <col min="10247" max="10247" width="11.6640625" customWidth="1"/>
    <col min="10497" max="10497" width="0" hidden="1" customWidth="1"/>
    <col min="10498" max="10498" width="4.33203125" customWidth="1"/>
    <col min="10499" max="10499" width="36.44140625" customWidth="1"/>
    <col min="10500" max="10500" width="12.77734375" customWidth="1"/>
    <col min="10501" max="10501" width="12.6640625" customWidth="1"/>
    <col min="10502" max="10502" width="12.33203125" customWidth="1"/>
    <col min="10503" max="10503" width="11.6640625" customWidth="1"/>
    <col min="10753" max="10753" width="0" hidden="1" customWidth="1"/>
    <col min="10754" max="10754" width="4.33203125" customWidth="1"/>
    <col min="10755" max="10755" width="36.44140625" customWidth="1"/>
    <col min="10756" max="10756" width="12.77734375" customWidth="1"/>
    <col min="10757" max="10757" width="12.6640625" customWidth="1"/>
    <col min="10758" max="10758" width="12.33203125" customWidth="1"/>
    <col min="10759" max="10759" width="11.6640625" customWidth="1"/>
    <col min="11009" max="11009" width="0" hidden="1" customWidth="1"/>
    <col min="11010" max="11010" width="4.33203125" customWidth="1"/>
    <col min="11011" max="11011" width="36.44140625" customWidth="1"/>
    <col min="11012" max="11012" width="12.77734375" customWidth="1"/>
    <col min="11013" max="11013" width="12.6640625" customWidth="1"/>
    <col min="11014" max="11014" width="12.33203125" customWidth="1"/>
    <col min="11015" max="11015" width="11.6640625" customWidth="1"/>
    <col min="11265" max="11265" width="0" hidden="1" customWidth="1"/>
    <col min="11266" max="11266" width="4.33203125" customWidth="1"/>
    <col min="11267" max="11267" width="36.44140625" customWidth="1"/>
    <col min="11268" max="11268" width="12.77734375" customWidth="1"/>
    <col min="11269" max="11269" width="12.6640625" customWidth="1"/>
    <col min="11270" max="11270" width="12.33203125" customWidth="1"/>
    <col min="11271" max="11271" width="11.6640625" customWidth="1"/>
    <col min="11521" max="11521" width="0" hidden="1" customWidth="1"/>
    <col min="11522" max="11522" width="4.33203125" customWidth="1"/>
    <col min="11523" max="11523" width="36.44140625" customWidth="1"/>
    <col min="11524" max="11524" width="12.77734375" customWidth="1"/>
    <col min="11525" max="11525" width="12.6640625" customWidth="1"/>
    <col min="11526" max="11526" width="12.33203125" customWidth="1"/>
    <col min="11527" max="11527" width="11.6640625" customWidth="1"/>
    <col min="11777" max="11777" width="0" hidden="1" customWidth="1"/>
    <col min="11778" max="11778" width="4.33203125" customWidth="1"/>
    <col min="11779" max="11779" width="36.44140625" customWidth="1"/>
    <col min="11780" max="11780" width="12.77734375" customWidth="1"/>
    <col min="11781" max="11781" width="12.6640625" customWidth="1"/>
    <col min="11782" max="11782" width="12.33203125" customWidth="1"/>
    <col min="11783" max="11783" width="11.6640625" customWidth="1"/>
    <col min="12033" max="12033" width="0" hidden="1" customWidth="1"/>
    <col min="12034" max="12034" width="4.33203125" customWidth="1"/>
    <col min="12035" max="12035" width="36.44140625" customWidth="1"/>
    <col min="12036" max="12036" width="12.77734375" customWidth="1"/>
    <col min="12037" max="12037" width="12.6640625" customWidth="1"/>
    <col min="12038" max="12038" width="12.33203125" customWidth="1"/>
    <col min="12039" max="12039" width="11.6640625" customWidth="1"/>
    <col min="12289" max="12289" width="0" hidden="1" customWidth="1"/>
    <col min="12290" max="12290" width="4.33203125" customWidth="1"/>
    <col min="12291" max="12291" width="36.44140625" customWidth="1"/>
    <col min="12292" max="12292" width="12.77734375" customWidth="1"/>
    <col min="12293" max="12293" width="12.6640625" customWidth="1"/>
    <col min="12294" max="12294" width="12.33203125" customWidth="1"/>
    <col min="12295" max="12295" width="11.6640625" customWidth="1"/>
    <col min="12545" max="12545" width="0" hidden="1" customWidth="1"/>
    <col min="12546" max="12546" width="4.33203125" customWidth="1"/>
    <col min="12547" max="12547" width="36.44140625" customWidth="1"/>
    <col min="12548" max="12548" width="12.77734375" customWidth="1"/>
    <col min="12549" max="12549" width="12.6640625" customWidth="1"/>
    <col min="12550" max="12550" width="12.33203125" customWidth="1"/>
    <col min="12551" max="12551" width="11.6640625" customWidth="1"/>
    <col min="12801" max="12801" width="0" hidden="1" customWidth="1"/>
    <col min="12802" max="12802" width="4.33203125" customWidth="1"/>
    <col min="12803" max="12803" width="36.44140625" customWidth="1"/>
    <col min="12804" max="12804" width="12.77734375" customWidth="1"/>
    <col min="12805" max="12805" width="12.6640625" customWidth="1"/>
    <col min="12806" max="12806" width="12.33203125" customWidth="1"/>
    <col min="12807" max="12807" width="11.6640625" customWidth="1"/>
    <col min="13057" max="13057" width="0" hidden="1" customWidth="1"/>
    <col min="13058" max="13058" width="4.33203125" customWidth="1"/>
    <col min="13059" max="13059" width="36.44140625" customWidth="1"/>
    <col min="13060" max="13060" width="12.77734375" customWidth="1"/>
    <col min="13061" max="13061" width="12.6640625" customWidth="1"/>
    <col min="13062" max="13062" width="12.33203125" customWidth="1"/>
    <col min="13063" max="13063" width="11.6640625" customWidth="1"/>
    <col min="13313" max="13313" width="0" hidden="1" customWidth="1"/>
    <col min="13314" max="13314" width="4.33203125" customWidth="1"/>
    <col min="13315" max="13315" width="36.44140625" customWidth="1"/>
    <col min="13316" max="13316" width="12.77734375" customWidth="1"/>
    <col min="13317" max="13317" width="12.6640625" customWidth="1"/>
    <col min="13318" max="13318" width="12.33203125" customWidth="1"/>
    <col min="13319" max="13319" width="11.6640625" customWidth="1"/>
    <col min="13569" max="13569" width="0" hidden="1" customWidth="1"/>
    <col min="13570" max="13570" width="4.33203125" customWidth="1"/>
    <col min="13571" max="13571" width="36.44140625" customWidth="1"/>
    <col min="13572" max="13572" width="12.77734375" customWidth="1"/>
    <col min="13573" max="13573" width="12.6640625" customWidth="1"/>
    <col min="13574" max="13574" width="12.33203125" customWidth="1"/>
    <col min="13575" max="13575" width="11.6640625" customWidth="1"/>
    <col min="13825" max="13825" width="0" hidden="1" customWidth="1"/>
    <col min="13826" max="13826" width="4.33203125" customWidth="1"/>
    <col min="13827" max="13827" width="36.44140625" customWidth="1"/>
    <col min="13828" max="13828" width="12.77734375" customWidth="1"/>
    <col min="13829" max="13829" width="12.6640625" customWidth="1"/>
    <col min="13830" max="13830" width="12.33203125" customWidth="1"/>
    <col min="13831" max="13831" width="11.6640625" customWidth="1"/>
    <col min="14081" max="14081" width="0" hidden="1" customWidth="1"/>
    <col min="14082" max="14082" width="4.33203125" customWidth="1"/>
    <col min="14083" max="14083" width="36.44140625" customWidth="1"/>
    <col min="14084" max="14084" width="12.77734375" customWidth="1"/>
    <col min="14085" max="14085" width="12.6640625" customWidth="1"/>
    <col min="14086" max="14086" width="12.33203125" customWidth="1"/>
    <col min="14087" max="14087" width="11.6640625" customWidth="1"/>
    <col min="14337" max="14337" width="0" hidden="1" customWidth="1"/>
    <col min="14338" max="14338" width="4.33203125" customWidth="1"/>
    <col min="14339" max="14339" width="36.44140625" customWidth="1"/>
    <col min="14340" max="14340" width="12.77734375" customWidth="1"/>
    <col min="14341" max="14341" width="12.6640625" customWidth="1"/>
    <col min="14342" max="14342" width="12.33203125" customWidth="1"/>
    <col min="14343" max="14343" width="11.6640625" customWidth="1"/>
    <col min="14593" max="14593" width="0" hidden="1" customWidth="1"/>
    <col min="14594" max="14594" width="4.33203125" customWidth="1"/>
    <col min="14595" max="14595" width="36.44140625" customWidth="1"/>
    <col min="14596" max="14596" width="12.77734375" customWidth="1"/>
    <col min="14597" max="14597" width="12.6640625" customWidth="1"/>
    <col min="14598" max="14598" width="12.33203125" customWidth="1"/>
    <col min="14599" max="14599" width="11.6640625" customWidth="1"/>
    <col min="14849" max="14849" width="0" hidden="1" customWidth="1"/>
    <col min="14850" max="14850" width="4.33203125" customWidth="1"/>
    <col min="14851" max="14851" width="36.44140625" customWidth="1"/>
    <col min="14852" max="14852" width="12.77734375" customWidth="1"/>
    <col min="14853" max="14853" width="12.6640625" customWidth="1"/>
    <col min="14854" max="14854" width="12.33203125" customWidth="1"/>
    <col min="14855" max="14855" width="11.6640625" customWidth="1"/>
    <col min="15105" max="15105" width="0" hidden="1" customWidth="1"/>
    <col min="15106" max="15106" width="4.33203125" customWidth="1"/>
    <col min="15107" max="15107" width="36.44140625" customWidth="1"/>
    <col min="15108" max="15108" width="12.77734375" customWidth="1"/>
    <col min="15109" max="15109" width="12.6640625" customWidth="1"/>
    <col min="15110" max="15110" width="12.33203125" customWidth="1"/>
    <col min="15111" max="15111" width="11.6640625" customWidth="1"/>
    <col min="15361" max="15361" width="0" hidden="1" customWidth="1"/>
    <col min="15362" max="15362" width="4.33203125" customWidth="1"/>
    <col min="15363" max="15363" width="36.44140625" customWidth="1"/>
    <col min="15364" max="15364" width="12.77734375" customWidth="1"/>
    <col min="15365" max="15365" width="12.6640625" customWidth="1"/>
    <col min="15366" max="15366" width="12.33203125" customWidth="1"/>
    <col min="15367" max="15367" width="11.6640625" customWidth="1"/>
    <col min="15617" max="15617" width="0" hidden="1" customWidth="1"/>
    <col min="15618" max="15618" width="4.33203125" customWidth="1"/>
    <col min="15619" max="15619" width="36.44140625" customWidth="1"/>
    <col min="15620" max="15620" width="12.77734375" customWidth="1"/>
    <col min="15621" max="15621" width="12.6640625" customWidth="1"/>
    <col min="15622" max="15622" width="12.33203125" customWidth="1"/>
    <col min="15623" max="15623" width="11.6640625" customWidth="1"/>
    <col min="15873" max="15873" width="0" hidden="1" customWidth="1"/>
    <col min="15874" max="15874" width="4.33203125" customWidth="1"/>
    <col min="15875" max="15875" width="36.44140625" customWidth="1"/>
    <col min="15876" max="15876" width="12.77734375" customWidth="1"/>
    <col min="15877" max="15877" width="12.6640625" customWidth="1"/>
    <col min="15878" max="15878" width="12.33203125" customWidth="1"/>
    <col min="15879" max="15879" width="11.6640625" customWidth="1"/>
    <col min="16129" max="16129" width="0" hidden="1" customWidth="1"/>
    <col min="16130" max="16130" width="4.33203125" customWidth="1"/>
    <col min="16131" max="16131" width="36.44140625" customWidth="1"/>
    <col min="16132" max="16132" width="12.77734375" customWidth="1"/>
    <col min="16133" max="16133" width="12.6640625" customWidth="1"/>
    <col min="16134" max="16134" width="12.33203125" customWidth="1"/>
    <col min="16135" max="16135" width="11.6640625" customWidth="1"/>
  </cols>
  <sheetData>
    <row r="1" spans="1:7" ht="12.9" customHeight="1" x14ac:dyDescent="0.25">
      <c r="A1" s="1664" t="s">
        <v>752</v>
      </c>
      <c r="B1" s="1665" t="s">
        <v>752</v>
      </c>
      <c r="C1" s="1666" t="s">
        <v>0</v>
      </c>
      <c r="D1" s="1668" t="s">
        <v>2286</v>
      </c>
      <c r="E1" s="1669"/>
      <c r="F1" s="1669"/>
      <c r="G1" s="1666" t="s">
        <v>1111</v>
      </c>
    </row>
    <row r="2" spans="1:7" ht="19.5" customHeight="1" x14ac:dyDescent="0.25">
      <c r="A2" s="1664"/>
      <c r="B2" s="1665"/>
      <c r="C2" s="1667"/>
      <c r="D2" s="566" t="s">
        <v>1112</v>
      </c>
      <c r="E2" s="566" t="s">
        <v>1113</v>
      </c>
      <c r="F2" s="566" t="s">
        <v>139</v>
      </c>
      <c r="G2" s="1666"/>
    </row>
    <row r="3" spans="1:7" ht="18.75" customHeight="1" x14ac:dyDescent="0.3">
      <c r="A3" s="567"/>
      <c r="B3" s="567">
        <v>1</v>
      </c>
      <c r="C3" s="568" t="s">
        <v>1114</v>
      </c>
      <c r="D3" s="569">
        <f>SUM(D4:D13)</f>
        <v>54577315</v>
      </c>
      <c r="E3" s="569">
        <f>SUM(E4:E13)</f>
        <v>67192366</v>
      </c>
      <c r="F3" s="569">
        <f>SUM(F4:F13)</f>
        <v>34406657</v>
      </c>
      <c r="G3" s="570">
        <f t="shared" ref="G3:G19" si="0">SUM(F3/E3)*100</f>
        <v>51.206199525702068</v>
      </c>
    </row>
    <row r="4" spans="1:7" ht="15" customHeight="1" x14ac:dyDescent="0.3">
      <c r="A4" s="567"/>
      <c r="B4" s="571"/>
      <c r="C4" s="572" t="s">
        <v>1115</v>
      </c>
      <c r="D4" s="573">
        <v>222430</v>
      </c>
      <c r="E4" s="573">
        <v>229498</v>
      </c>
      <c r="F4" s="573">
        <f>'8'!K792</f>
        <v>177379</v>
      </c>
      <c r="G4" s="574">
        <f t="shared" si="0"/>
        <v>77.28999816991869</v>
      </c>
    </row>
    <row r="5" spans="1:7" ht="13.5" customHeight="1" x14ac:dyDescent="0.3">
      <c r="A5" s="567"/>
      <c r="B5" s="571"/>
      <c r="C5" s="572" t="s">
        <v>1116</v>
      </c>
      <c r="D5" s="573">
        <v>47211</v>
      </c>
      <c r="E5" s="573">
        <v>45823</v>
      </c>
      <c r="F5" s="573">
        <f>'8'!L792</f>
        <v>27531</v>
      </c>
      <c r="G5" s="574">
        <f t="shared" si="0"/>
        <v>60.081181939200832</v>
      </c>
    </row>
    <row r="6" spans="1:7" ht="15" customHeight="1" x14ac:dyDescent="0.3">
      <c r="A6" s="567"/>
      <c r="B6" s="571"/>
      <c r="C6" s="572" t="s">
        <v>1117</v>
      </c>
      <c r="D6" s="573">
        <v>7834473</v>
      </c>
      <c r="E6" s="573">
        <v>9196790</v>
      </c>
      <c r="F6" s="573">
        <f>'8'!M792</f>
        <v>5813902</v>
      </c>
      <c r="G6" s="574">
        <f t="shared" si="0"/>
        <v>63.216644068202058</v>
      </c>
    </row>
    <row r="7" spans="1:7" ht="13.5" customHeight="1" x14ac:dyDescent="0.3">
      <c r="A7" s="567"/>
      <c r="B7" s="571"/>
      <c r="C7" s="572" t="s">
        <v>1118</v>
      </c>
      <c r="D7" s="573">
        <v>98170</v>
      </c>
      <c r="E7" s="573">
        <v>94495</v>
      </c>
      <c r="F7" s="573">
        <f>'8'!N792</f>
        <v>70361</v>
      </c>
      <c r="G7" s="574">
        <f t="shared" si="0"/>
        <v>74.460024339912167</v>
      </c>
    </row>
    <row r="8" spans="1:7" ht="15" customHeight="1" x14ac:dyDescent="0.3">
      <c r="A8" s="567"/>
      <c r="B8" s="571"/>
      <c r="C8" s="575" t="s">
        <v>1119</v>
      </c>
      <c r="D8" s="573">
        <v>3778110</v>
      </c>
      <c r="E8" s="573">
        <v>4298257</v>
      </c>
      <c r="F8" s="573">
        <f>'8'!O792</f>
        <v>3486386</v>
      </c>
      <c r="G8" s="574">
        <f t="shared" si="0"/>
        <v>81.11162268798725</v>
      </c>
    </row>
    <row r="9" spans="1:7" ht="12.75" customHeight="1" x14ac:dyDescent="0.3">
      <c r="A9" s="567"/>
      <c r="B9" s="571"/>
      <c r="C9" s="572" t="s">
        <v>1120</v>
      </c>
      <c r="D9" s="573">
        <v>28562486</v>
      </c>
      <c r="E9" s="573">
        <v>34457409</v>
      </c>
      <c r="F9" s="573">
        <f>'8'!P792</f>
        <v>13106940</v>
      </c>
      <c r="G9" s="574">
        <f t="shared" si="0"/>
        <v>38.038089282917355</v>
      </c>
    </row>
    <row r="10" spans="1:7" ht="12.75" customHeight="1" x14ac:dyDescent="0.3">
      <c r="A10" s="567"/>
      <c r="B10" s="571"/>
      <c r="C10" s="572" t="s">
        <v>1121</v>
      </c>
      <c r="D10" s="573">
        <v>3615538</v>
      </c>
      <c r="E10" s="573">
        <v>6566628</v>
      </c>
      <c r="F10" s="573">
        <f>'8'!Q792</f>
        <v>2281395</v>
      </c>
      <c r="G10" s="574">
        <f t="shared" si="0"/>
        <v>34.742260411279581</v>
      </c>
    </row>
    <row r="11" spans="1:7" ht="15.75" customHeight="1" x14ac:dyDescent="0.3">
      <c r="A11" s="567"/>
      <c r="B11" s="571"/>
      <c r="C11" s="572" t="s">
        <v>1122</v>
      </c>
      <c r="D11" s="573">
        <v>113334</v>
      </c>
      <c r="E11" s="573">
        <v>140370</v>
      </c>
      <c r="F11" s="573">
        <f>'8'!R792</f>
        <v>109668</v>
      </c>
      <c r="G11" s="574">
        <f t="shared" si="0"/>
        <v>78.127805086556961</v>
      </c>
    </row>
    <row r="12" spans="1:7" ht="15.75" customHeight="1" x14ac:dyDescent="0.3">
      <c r="A12" s="567"/>
      <c r="B12" s="571"/>
      <c r="C12" s="572" t="s">
        <v>1123</v>
      </c>
      <c r="D12" s="573">
        <v>111534</v>
      </c>
      <c r="E12" s="573">
        <v>111534</v>
      </c>
      <c r="F12" s="573">
        <f>'8'!S792</f>
        <v>111533</v>
      </c>
      <c r="G12" s="574">
        <f t="shared" si="0"/>
        <v>99.999103412412353</v>
      </c>
    </row>
    <row r="13" spans="1:7" ht="13.5" customHeight="1" x14ac:dyDescent="0.3">
      <c r="A13" s="567"/>
      <c r="B13" s="571"/>
      <c r="C13" s="572" t="s">
        <v>1124</v>
      </c>
      <c r="D13" s="573">
        <v>10194029</v>
      </c>
      <c r="E13" s="573">
        <v>12051562</v>
      </c>
      <c r="F13" s="573">
        <f>'8'!T792</f>
        <v>9221562</v>
      </c>
      <c r="G13" s="574">
        <f t="shared" si="0"/>
        <v>76.517566768523452</v>
      </c>
    </row>
    <row r="14" spans="1:7" ht="15" customHeight="1" x14ac:dyDescent="0.3">
      <c r="A14" s="576">
        <v>2</v>
      </c>
      <c r="B14" s="576">
        <v>2</v>
      </c>
      <c r="C14" s="577" t="s">
        <v>1125</v>
      </c>
      <c r="D14" s="578">
        <f>SUM(D15:D21)</f>
        <v>1814430</v>
      </c>
      <c r="E14" s="578">
        <f>SUM(E15:E21)</f>
        <v>1847934</v>
      </c>
      <c r="F14" s="578">
        <f>SUM(F15:F21)</f>
        <v>1657817</v>
      </c>
      <c r="G14" s="570">
        <f t="shared" si="0"/>
        <v>89.711916118216337</v>
      </c>
    </row>
    <row r="15" spans="1:7" ht="14.1" customHeight="1" x14ac:dyDescent="0.25">
      <c r="A15" s="572"/>
      <c r="B15" s="572"/>
      <c r="C15" s="572" t="s">
        <v>1115</v>
      </c>
      <c r="D15" s="573">
        <v>1269691</v>
      </c>
      <c r="E15" s="381">
        <v>1267746</v>
      </c>
      <c r="F15" s="381">
        <v>1183122</v>
      </c>
      <c r="G15" s="579">
        <f t="shared" si="0"/>
        <v>93.324845828738574</v>
      </c>
    </row>
    <row r="16" spans="1:7" ht="14.25" customHeight="1" x14ac:dyDescent="0.25">
      <c r="A16" s="572"/>
      <c r="B16" s="572"/>
      <c r="C16" s="572" t="s">
        <v>1116</v>
      </c>
      <c r="D16" s="573">
        <v>224854</v>
      </c>
      <c r="E16" s="381">
        <v>208895</v>
      </c>
      <c r="F16" s="381">
        <v>193672</v>
      </c>
      <c r="G16" s="579">
        <f t="shared" si="0"/>
        <v>92.712606812034764</v>
      </c>
    </row>
    <row r="17" spans="1:7" ht="14.1" customHeight="1" x14ac:dyDescent="0.25">
      <c r="A17" s="572"/>
      <c r="B17" s="572"/>
      <c r="C17" s="572" t="s">
        <v>1117</v>
      </c>
      <c r="D17" s="573">
        <v>226124</v>
      </c>
      <c r="E17" s="381">
        <v>225495</v>
      </c>
      <c r="F17" s="381">
        <v>202483</v>
      </c>
      <c r="G17" s="579">
        <f t="shared" si="0"/>
        <v>89.794895673961733</v>
      </c>
    </row>
    <row r="18" spans="1:7" ht="14.1" customHeight="1" x14ac:dyDescent="0.25">
      <c r="A18" s="572"/>
      <c r="B18" s="572"/>
      <c r="C18" s="572" t="s">
        <v>1118</v>
      </c>
      <c r="D18" s="573"/>
      <c r="E18" s="381"/>
      <c r="F18" s="381"/>
      <c r="G18" s="579"/>
    </row>
    <row r="19" spans="1:7" ht="14.1" customHeight="1" x14ac:dyDescent="0.25">
      <c r="A19" s="572"/>
      <c r="B19" s="572"/>
      <c r="C19" s="575" t="s">
        <v>1119</v>
      </c>
      <c r="D19" s="573"/>
      <c r="E19" s="381">
        <v>45720</v>
      </c>
      <c r="F19" s="381">
        <v>45719</v>
      </c>
      <c r="G19" s="579">
        <f t="shared" si="0"/>
        <v>99.997812773403325</v>
      </c>
    </row>
    <row r="20" spans="1:7" ht="14.1" customHeight="1" x14ac:dyDescent="0.25">
      <c r="A20" s="572"/>
      <c r="B20" s="572"/>
      <c r="C20" s="572" t="s">
        <v>1120</v>
      </c>
      <c r="D20" s="573">
        <v>82261</v>
      </c>
      <c r="E20" s="381">
        <v>94462</v>
      </c>
      <c r="F20" s="381">
        <v>27291</v>
      </c>
      <c r="G20" s="579">
        <f t="shared" ref="G20:G25" si="1">SUM(F20/E20)*100</f>
        <v>28.890982617348776</v>
      </c>
    </row>
    <row r="21" spans="1:7" ht="14.1" customHeight="1" x14ac:dyDescent="0.25">
      <c r="A21" s="572"/>
      <c r="B21" s="572"/>
      <c r="C21" s="572" t="s">
        <v>1121</v>
      </c>
      <c r="D21" s="573">
        <v>11500</v>
      </c>
      <c r="E21" s="381">
        <v>5616</v>
      </c>
      <c r="F21" s="381">
        <v>5530</v>
      </c>
      <c r="G21" s="579">
        <f t="shared" si="1"/>
        <v>98.46866096866097</v>
      </c>
    </row>
    <row r="22" spans="1:7" ht="27.75" customHeight="1" x14ac:dyDescent="0.3">
      <c r="A22" s="576"/>
      <c r="B22" s="576">
        <v>3</v>
      </c>
      <c r="C22" s="567" t="s">
        <v>1126</v>
      </c>
      <c r="D22" s="1299">
        <f>SUM(D23:D29)</f>
        <v>1058472</v>
      </c>
      <c r="E22" s="1299">
        <f>SUM(E23:E29)</f>
        <v>887804</v>
      </c>
      <c r="F22" s="1299">
        <f>SUM(F23:F29)</f>
        <v>782515</v>
      </c>
      <c r="G22" s="1300">
        <f t="shared" si="1"/>
        <v>88.140512996111752</v>
      </c>
    </row>
    <row r="23" spans="1:7" ht="14.1" customHeight="1" x14ac:dyDescent="0.25">
      <c r="A23" s="572"/>
      <c r="B23" s="572"/>
      <c r="C23" s="572" t="s">
        <v>1115</v>
      </c>
      <c r="D23" s="381">
        <v>135973</v>
      </c>
      <c r="E23" s="381">
        <v>142681</v>
      </c>
      <c r="F23" s="381">
        <v>131449</v>
      </c>
      <c r="G23" s="579">
        <f t="shared" si="1"/>
        <v>92.127893692923379</v>
      </c>
    </row>
    <row r="24" spans="1:7" ht="12.75" customHeight="1" x14ac:dyDescent="0.25">
      <c r="A24" s="572"/>
      <c r="B24" s="572"/>
      <c r="C24" s="572" t="s">
        <v>1116</v>
      </c>
      <c r="D24" s="381">
        <v>24240</v>
      </c>
      <c r="E24" s="381">
        <v>25283</v>
      </c>
      <c r="F24" s="381">
        <v>21716</v>
      </c>
      <c r="G24" s="579">
        <f t="shared" si="1"/>
        <v>85.891705889332741</v>
      </c>
    </row>
    <row r="25" spans="1:7" ht="14.1" customHeight="1" x14ac:dyDescent="0.25">
      <c r="A25" s="572"/>
      <c r="B25" s="572"/>
      <c r="C25" s="572" t="s">
        <v>1117</v>
      </c>
      <c r="D25" s="381">
        <v>897659</v>
      </c>
      <c r="E25" s="381">
        <v>685104</v>
      </c>
      <c r="F25" s="381">
        <v>595264</v>
      </c>
      <c r="G25" s="579">
        <f t="shared" si="1"/>
        <v>86.886662462925329</v>
      </c>
    </row>
    <row r="26" spans="1:7" ht="14.1" customHeight="1" x14ac:dyDescent="0.25">
      <c r="A26" s="572"/>
      <c r="B26" s="572"/>
      <c r="C26" s="572" t="s">
        <v>1118</v>
      </c>
      <c r="D26" s="381"/>
      <c r="E26" s="381"/>
      <c r="F26" s="381"/>
      <c r="G26" s="579"/>
    </row>
    <row r="27" spans="1:7" ht="14.1" customHeight="1" x14ac:dyDescent="0.25">
      <c r="A27" s="572"/>
      <c r="B27" s="572"/>
      <c r="C27" s="575" t="s">
        <v>1119</v>
      </c>
      <c r="D27" s="381">
        <v>100</v>
      </c>
      <c r="E27" s="381">
        <v>32301</v>
      </c>
      <c r="F27" s="381">
        <v>32201</v>
      </c>
      <c r="G27" s="579">
        <f>SUM(F27/E27)*100</f>
        <v>99.690412061546084</v>
      </c>
    </row>
    <row r="28" spans="1:7" ht="14.1" customHeight="1" x14ac:dyDescent="0.25">
      <c r="A28" s="572"/>
      <c r="B28" s="572"/>
      <c r="C28" s="572" t="s">
        <v>1120</v>
      </c>
      <c r="D28" s="381">
        <v>500</v>
      </c>
      <c r="E28" s="381">
        <v>2435</v>
      </c>
      <c r="F28" s="381">
        <v>1885</v>
      </c>
      <c r="G28" s="579">
        <f>SUM(F28/E28)*100</f>
        <v>77.412731006160158</v>
      </c>
    </row>
    <row r="29" spans="1:7" ht="14.1" customHeight="1" x14ac:dyDescent="0.25">
      <c r="A29" s="572"/>
      <c r="B29" s="572"/>
      <c r="C29" s="572" t="s">
        <v>1121</v>
      </c>
      <c r="D29" s="381"/>
      <c r="E29" s="381"/>
      <c r="F29" s="381"/>
      <c r="G29" s="579"/>
    </row>
    <row r="30" spans="1:7" ht="29.25" customHeight="1" x14ac:dyDescent="0.3">
      <c r="A30" s="576"/>
      <c r="B30" s="576">
        <v>4</v>
      </c>
      <c r="C30" s="567" t="s">
        <v>1127</v>
      </c>
      <c r="D30" s="1299">
        <f>SUM(D31:D37)</f>
        <v>676340</v>
      </c>
      <c r="E30" s="1299">
        <f>SUM(E31:E38)</f>
        <v>721465</v>
      </c>
      <c r="F30" s="1299">
        <f>SUM(F31:F38)</f>
        <v>669909</v>
      </c>
      <c r="G30" s="1300">
        <f>SUM(F30/E30)*100</f>
        <v>92.853984600777579</v>
      </c>
    </row>
    <row r="31" spans="1:7" ht="14.1" customHeight="1" x14ac:dyDescent="0.25">
      <c r="A31" s="572"/>
      <c r="B31" s="572"/>
      <c r="C31" s="572" t="s">
        <v>1115</v>
      </c>
      <c r="D31" s="1301">
        <v>461402</v>
      </c>
      <c r="E31" s="1301">
        <v>491989</v>
      </c>
      <c r="F31" s="1301">
        <v>467386</v>
      </c>
      <c r="G31" s="1302">
        <f>SUM(F31/E31)*100</f>
        <v>94.999278439152093</v>
      </c>
    </row>
    <row r="32" spans="1:7" ht="14.25" customHeight="1" x14ac:dyDescent="0.25">
      <c r="A32" s="572"/>
      <c r="B32" s="572"/>
      <c r="C32" s="572" t="s">
        <v>1116</v>
      </c>
      <c r="D32" s="1301">
        <v>79610</v>
      </c>
      <c r="E32" s="1301">
        <v>83895</v>
      </c>
      <c r="F32" s="1301">
        <v>79567</v>
      </c>
      <c r="G32" s="1302">
        <f>SUM(F32/E32)*100</f>
        <v>94.841170510757493</v>
      </c>
    </row>
    <row r="33" spans="1:7" ht="14.1" customHeight="1" x14ac:dyDescent="0.25">
      <c r="A33" s="572"/>
      <c r="B33" s="572"/>
      <c r="C33" s="572" t="s">
        <v>1117</v>
      </c>
      <c r="D33" s="1301">
        <v>133671</v>
      </c>
      <c r="E33" s="1301">
        <v>130323</v>
      </c>
      <c r="F33" s="1301">
        <v>108195</v>
      </c>
      <c r="G33" s="1302">
        <f>SUM(F33/E33)*100</f>
        <v>83.020648695932408</v>
      </c>
    </row>
    <row r="34" spans="1:7" ht="14.1" customHeight="1" x14ac:dyDescent="0.25">
      <c r="A34" s="572"/>
      <c r="B34" s="572"/>
      <c r="C34" s="572" t="s">
        <v>1118</v>
      </c>
      <c r="D34" s="1301"/>
      <c r="E34" s="1301"/>
      <c r="F34" s="1301"/>
      <c r="G34" s="1302"/>
    </row>
    <row r="35" spans="1:7" ht="14.1" customHeight="1" x14ac:dyDescent="0.25">
      <c r="A35" s="572"/>
      <c r="B35" s="572"/>
      <c r="C35" s="575" t="s">
        <v>1119</v>
      </c>
      <c r="D35" s="1301">
        <v>200</v>
      </c>
      <c r="E35" s="1301">
        <v>3128</v>
      </c>
      <c r="F35" s="1301">
        <v>3102</v>
      </c>
      <c r="G35" s="1302">
        <f t="shared" ref="G35" si="2">SUM(F35/E35)*100</f>
        <v>99.168797953964187</v>
      </c>
    </row>
    <row r="36" spans="1:7" ht="14.1" customHeight="1" x14ac:dyDescent="0.25">
      <c r="A36" s="572"/>
      <c r="B36" s="572"/>
      <c r="C36" s="572" t="s">
        <v>1120</v>
      </c>
      <c r="D36" s="1301">
        <v>1457</v>
      </c>
      <c r="E36" s="1301">
        <v>5872</v>
      </c>
      <c r="F36" s="1301">
        <v>5401</v>
      </c>
      <c r="G36" s="1302">
        <f t="shared" ref="G36:G42" si="3">SUM(F36/E36)*100</f>
        <v>91.978882833787466</v>
      </c>
    </row>
    <row r="37" spans="1:7" ht="14.1" customHeight="1" x14ac:dyDescent="0.25">
      <c r="A37" s="572"/>
      <c r="B37" s="572"/>
      <c r="C37" s="572" t="s">
        <v>1121</v>
      </c>
      <c r="D37" s="1301"/>
      <c r="E37" s="1301">
        <v>5958</v>
      </c>
      <c r="F37" s="1301">
        <v>5958</v>
      </c>
      <c r="G37" s="1302">
        <f t="shared" si="3"/>
        <v>100</v>
      </c>
    </row>
    <row r="38" spans="1:7" ht="14.1" customHeight="1" x14ac:dyDescent="0.25">
      <c r="A38" s="1296"/>
      <c r="B38" s="1296"/>
      <c r="C38" s="1295" t="s">
        <v>1122</v>
      </c>
      <c r="D38" s="1303"/>
      <c r="E38" s="1303">
        <v>300</v>
      </c>
      <c r="F38" s="1303">
        <v>300</v>
      </c>
      <c r="G38" s="1304">
        <f t="shared" si="3"/>
        <v>100</v>
      </c>
    </row>
    <row r="39" spans="1:7" ht="38.25" customHeight="1" x14ac:dyDescent="0.3">
      <c r="A39" s="576"/>
      <c r="B39" s="576">
        <v>5</v>
      </c>
      <c r="C39" s="567" t="s">
        <v>1128</v>
      </c>
      <c r="D39" s="1299">
        <f>SUM(D40:D46)</f>
        <v>576794</v>
      </c>
      <c r="E39" s="1299">
        <f>SUM(E40:E46)</f>
        <v>718809</v>
      </c>
      <c r="F39" s="1299">
        <f>SUM(F40:F46)</f>
        <v>558701</v>
      </c>
      <c r="G39" s="1300">
        <f t="shared" si="3"/>
        <v>77.725932758215322</v>
      </c>
    </row>
    <row r="40" spans="1:7" ht="14.1" customHeight="1" x14ac:dyDescent="0.25">
      <c r="A40" s="572"/>
      <c r="B40" s="572"/>
      <c r="C40" s="572" t="s">
        <v>1115</v>
      </c>
      <c r="D40" s="381">
        <v>326087</v>
      </c>
      <c r="E40" s="381">
        <v>407613</v>
      </c>
      <c r="F40" s="381">
        <v>317503</v>
      </c>
      <c r="G40" s="579">
        <f t="shared" si="3"/>
        <v>77.893246780647331</v>
      </c>
    </row>
    <row r="41" spans="1:7" ht="13.5" customHeight="1" x14ac:dyDescent="0.25">
      <c r="A41" s="572"/>
      <c r="B41" s="572"/>
      <c r="C41" s="572" t="s">
        <v>1116</v>
      </c>
      <c r="D41" s="381">
        <v>60893</v>
      </c>
      <c r="E41" s="381">
        <v>73596</v>
      </c>
      <c r="F41" s="381">
        <v>52775</v>
      </c>
      <c r="G41" s="579">
        <f t="shared" si="3"/>
        <v>71.709060275014949</v>
      </c>
    </row>
    <row r="42" spans="1:7" ht="14.1" customHeight="1" x14ac:dyDescent="0.25">
      <c r="A42" s="572"/>
      <c r="B42" s="572"/>
      <c r="C42" s="572" t="s">
        <v>1117</v>
      </c>
      <c r="D42" s="381">
        <v>185817</v>
      </c>
      <c r="E42" s="381">
        <v>226103</v>
      </c>
      <c r="F42" s="381">
        <v>186102</v>
      </c>
      <c r="G42" s="579">
        <f t="shared" si="3"/>
        <v>82.30850541567338</v>
      </c>
    </row>
    <row r="43" spans="1:7" ht="14.1" customHeight="1" x14ac:dyDescent="0.25">
      <c r="A43" s="572"/>
      <c r="B43" s="572"/>
      <c r="C43" s="572" t="s">
        <v>1118</v>
      </c>
      <c r="D43" s="381"/>
      <c r="E43" s="381"/>
      <c r="F43" s="381"/>
      <c r="G43" s="579"/>
    </row>
    <row r="44" spans="1:7" ht="14.1" customHeight="1" x14ac:dyDescent="0.25">
      <c r="A44" s="572"/>
      <c r="B44" s="572"/>
      <c r="C44" s="575" t="s">
        <v>1119</v>
      </c>
      <c r="D44" s="381"/>
      <c r="E44" s="381"/>
      <c r="F44" s="381"/>
      <c r="G44" s="579"/>
    </row>
    <row r="45" spans="1:7" ht="14.1" customHeight="1" x14ac:dyDescent="0.25">
      <c r="A45" s="572"/>
      <c r="B45" s="572"/>
      <c r="C45" s="572" t="s">
        <v>1120</v>
      </c>
      <c r="D45" s="381">
        <v>3997</v>
      </c>
      <c r="E45" s="381">
        <v>11497</v>
      </c>
      <c r="F45" s="381">
        <v>2321</v>
      </c>
      <c r="G45" s="579">
        <f>SUM(F45/E45)*100</f>
        <v>20.187875097851613</v>
      </c>
    </row>
    <row r="46" spans="1:7" ht="14.1" customHeight="1" x14ac:dyDescent="0.25">
      <c r="A46" s="572"/>
      <c r="B46" s="572"/>
      <c r="C46" s="572" t="s">
        <v>1121</v>
      </c>
      <c r="D46" s="381"/>
      <c r="E46" s="381"/>
      <c r="F46" s="381"/>
      <c r="G46" s="579"/>
    </row>
    <row r="47" spans="1:7" ht="38.25" customHeight="1" x14ac:dyDescent="0.3">
      <c r="A47" s="576"/>
      <c r="B47" s="576">
        <v>6</v>
      </c>
      <c r="C47" s="567" t="s">
        <v>1129</v>
      </c>
      <c r="D47" s="1299">
        <f>SUM(D48:D54)</f>
        <v>224231</v>
      </c>
      <c r="E47" s="1299">
        <f>SUM(E48:E54)</f>
        <v>305612</v>
      </c>
      <c r="F47" s="1299">
        <f>SUM(F48:F54)</f>
        <v>269209</v>
      </c>
      <c r="G47" s="1300">
        <f t="shared" ref="G47:G53" si="4">SUM(F47/E47)*100</f>
        <v>88.088491289609053</v>
      </c>
    </row>
    <row r="48" spans="1:7" ht="14.1" customHeight="1" x14ac:dyDescent="0.25">
      <c r="A48" s="572"/>
      <c r="B48" s="572"/>
      <c r="C48" s="572" t="s">
        <v>1115</v>
      </c>
      <c r="D48" s="1301">
        <v>166663</v>
      </c>
      <c r="E48" s="1301">
        <v>232046</v>
      </c>
      <c r="F48" s="1301">
        <v>208737</v>
      </c>
      <c r="G48" s="1302">
        <f t="shared" si="4"/>
        <v>89.955008920645042</v>
      </c>
    </row>
    <row r="49" spans="1:7" ht="12.75" customHeight="1" x14ac:dyDescent="0.25">
      <c r="A49" s="572"/>
      <c r="B49" s="572"/>
      <c r="C49" s="572" t="s">
        <v>1116</v>
      </c>
      <c r="D49" s="1301">
        <v>30522</v>
      </c>
      <c r="E49" s="1301">
        <v>40658</v>
      </c>
      <c r="F49" s="1301">
        <v>36301</v>
      </c>
      <c r="G49" s="1302">
        <f t="shared" si="4"/>
        <v>89.283781789561715</v>
      </c>
    </row>
    <row r="50" spans="1:7" ht="14.1" customHeight="1" x14ac:dyDescent="0.25">
      <c r="A50" s="572"/>
      <c r="B50" s="572"/>
      <c r="C50" s="572" t="s">
        <v>1117</v>
      </c>
      <c r="D50" s="1301">
        <v>24196</v>
      </c>
      <c r="E50" s="1301">
        <v>23866</v>
      </c>
      <c r="F50" s="1301">
        <v>16247</v>
      </c>
      <c r="G50" s="1302">
        <f t="shared" si="4"/>
        <v>68.075923908489074</v>
      </c>
    </row>
    <row r="51" spans="1:7" ht="14.1" customHeight="1" x14ac:dyDescent="0.25">
      <c r="A51" s="572"/>
      <c r="B51" s="572"/>
      <c r="C51" s="572" t="s">
        <v>1118</v>
      </c>
      <c r="D51" s="1301">
        <v>1000</v>
      </c>
      <c r="E51" s="1301">
        <v>4092</v>
      </c>
      <c r="F51" s="1301">
        <v>3612</v>
      </c>
      <c r="G51" s="1302">
        <f t="shared" si="4"/>
        <v>88.269794721407621</v>
      </c>
    </row>
    <row r="52" spans="1:7" ht="14.1" customHeight="1" x14ac:dyDescent="0.25">
      <c r="A52" s="572"/>
      <c r="B52" s="572"/>
      <c r="C52" s="575" t="s">
        <v>1119</v>
      </c>
      <c r="D52" s="1301">
        <v>200</v>
      </c>
      <c r="E52" s="1301">
        <v>300</v>
      </c>
      <c r="F52" s="1301">
        <v>173</v>
      </c>
      <c r="G52" s="1302">
        <f t="shared" si="4"/>
        <v>57.666666666666664</v>
      </c>
    </row>
    <row r="53" spans="1:7" ht="14.1" customHeight="1" x14ac:dyDescent="0.25">
      <c r="A53" s="572"/>
      <c r="B53" s="572"/>
      <c r="C53" s="572" t="s">
        <v>1120</v>
      </c>
      <c r="D53" s="1301">
        <v>1650</v>
      </c>
      <c r="E53" s="1301">
        <v>4650</v>
      </c>
      <c r="F53" s="1301">
        <v>4139</v>
      </c>
      <c r="G53" s="1302">
        <f t="shared" si="4"/>
        <v>89.010752688172047</v>
      </c>
    </row>
    <row r="54" spans="1:7" ht="14.1" customHeight="1" x14ac:dyDescent="0.25">
      <c r="A54" s="572"/>
      <c r="B54" s="572"/>
      <c r="C54" s="572" t="s">
        <v>1121</v>
      </c>
      <c r="D54" s="1301"/>
      <c r="E54" s="1301"/>
      <c r="F54" s="1301"/>
      <c r="G54" s="1302"/>
    </row>
    <row r="55" spans="1:7" ht="24.75" customHeight="1" x14ac:dyDescent="0.3">
      <c r="A55" s="576"/>
      <c r="B55" s="576">
        <v>7</v>
      </c>
      <c r="C55" s="567" t="s">
        <v>1130</v>
      </c>
      <c r="D55" s="1299">
        <f>SUM(D56:D62)</f>
        <v>377246</v>
      </c>
      <c r="E55" s="1299">
        <f>SUM(E56:E62)</f>
        <v>392318</v>
      </c>
      <c r="F55" s="1299">
        <f>SUM(F56:F62)</f>
        <v>368353</v>
      </c>
      <c r="G55" s="1300">
        <f>SUM(F55/E55)*100</f>
        <v>93.891435009354652</v>
      </c>
    </row>
    <row r="56" spans="1:7" ht="14.1" customHeight="1" x14ac:dyDescent="0.25">
      <c r="A56" s="572"/>
      <c r="B56" s="572"/>
      <c r="C56" s="572" t="s">
        <v>1115</v>
      </c>
      <c r="D56" s="381">
        <v>266262</v>
      </c>
      <c r="E56" s="381">
        <v>274444</v>
      </c>
      <c r="F56" s="381">
        <v>264778</v>
      </c>
      <c r="G56" s="579">
        <f>SUM(F56/E56)*100</f>
        <v>96.47797000480972</v>
      </c>
    </row>
    <row r="57" spans="1:7" ht="13.5" customHeight="1" x14ac:dyDescent="0.25">
      <c r="A57" s="572"/>
      <c r="B57" s="572"/>
      <c r="C57" s="572" t="s">
        <v>1116</v>
      </c>
      <c r="D57" s="381">
        <v>46453</v>
      </c>
      <c r="E57" s="381">
        <v>47716</v>
      </c>
      <c r="F57" s="381">
        <v>44286</v>
      </c>
      <c r="G57" s="579">
        <f>SUM(F57/E57)*100</f>
        <v>92.811635510101425</v>
      </c>
    </row>
    <row r="58" spans="1:7" ht="14.1" customHeight="1" x14ac:dyDescent="0.25">
      <c r="A58" s="572"/>
      <c r="B58" s="572"/>
      <c r="C58" s="572" t="s">
        <v>1117</v>
      </c>
      <c r="D58" s="381">
        <v>62931</v>
      </c>
      <c r="E58" s="381">
        <v>62721</v>
      </c>
      <c r="F58" s="381">
        <v>53953</v>
      </c>
      <c r="G58" s="579">
        <f>SUM(F58/E58)*100</f>
        <v>86.020631048612103</v>
      </c>
    </row>
    <row r="59" spans="1:7" ht="14.1" customHeight="1" x14ac:dyDescent="0.25">
      <c r="A59" s="572"/>
      <c r="B59" s="572"/>
      <c r="C59" s="572" t="s">
        <v>1118</v>
      </c>
      <c r="D59" s="381"/>
      <c r="E59" s="381"/>
      <c r="F59" s="381"/>
      <c r="G59" s="579"/>
    </row>
    <row r="60" spans="1:7" ht="14.1" customHeight="1" x14ac:dyDescent="0.25">
      <c r="A60" s="572"/>
      <c r="B60" s="572"/>
      <c r="C60" s="575" t="s">
        <v>1119</v>
      </c>
      <c r="D60" s="381">
        <v>100</v>
      </c>
      <c r="E60" s="381">
        <v>2337</v>
      </c>
      <c r="F60" s="381">
        <v>2281</v>
      </c>
      <c r="G60" s="579">
        <f t="shared" ref="G60:G66" si="5">SUM(F60/E60)*100</f>
        <v>97.603765511339319</v>
      </c>
    </row>
    <row r="61" spans="1:7" ht="14.1" customHeight="1" x14ac:dyDescent="0.25">
      <c r="A61" s="572"/>
      <c r="B61" s="572"/>
      <c r="C61" s="572" t="s">
        <v>1120</v>
      </c>
      <c r="D61" s="381">
        <v>1500</v>
      </c>
      <c r="E61" s="381">
        <v>4540</v>
      </c>
      <c r="F61" s="381">
        <v>2495</v>
      </c>
      <c r="G61" s="579">
        <f t="shared" si="5"/>
        <v>54.955947136563879</v>
      </c>
    </row>
    <row r="62" spans="1:7" ht="14.1" customHeight="1" x14ac:dyDescent="0.25">
      <c r="A62" s="572"/>
      <c r="B62" s="572"/>
      <c r="C62" s="572" t="s">
        <v>1121</v>
      </c>
      <c r="D62" s="381"/>
      <c r="E62" s="381">
        <v>560</v>
      </c>
      <c r="F62" s="381">
        <v>560</v>
      </c>
      <c r="G62" s="579">
        <f t="shared" si="5"/>
        <v>100</v>
      </c>
    </row>
    <row r="63" spans="1:7" ht="27.75" customHeight="1" x14ac:dyDescent="0.3">
      <c r="A63" s="576"/>
      <c r="B63" s="576">
        <v>8</v>
      </c>
      <c r="C63" s="567" t="s">
        <v>1131</v>
      </c>
      <c r="D63" s="1299">
        <f>SUM(D64:D70)</f>
        <v>327099</v>
      </c>
      <c r="E63" s="1299">
        <f>SUM(E64:E70)</f>
        <v>345466</v>
      </c>
      <c r="F63" s="1299">
        <f>SUM(F64:F70)</f>
        <v>311432</v>
      </c>
      <c r="G63" s="1300">
        <f t="shared" si="5"/>
        <v>90.148379290581417</v>
      </c>
    </row>
    <row r="64" spans="1:7" ht="14.1" customHeight="1" x14ac:dyDescent="0.25">
      <c r="A64" s="572"/>
      <c r="B64" s="572"/>
      <c r="C64" s="572" t="s">
        <v>1115</v>
      </c>
      <c r="D64" s="1301">
        <v>205339</v>
      </c>
      <c r="E64" s="1301">
        <v>212287</v>
      </c>
      <c r="F64" s="1301">
        <v>204386</v>
      </c>
      <c r="G64" s="1302">
        <f t="shared" si="5"/>
        <v>96.278151747398567</v>
      </c>
    </row>
    <row r="65" spans="1:7" ht="13.5" customHeight="1" x14ac:dyDescent="0.25">
      <c r="A65" s="572"/>
      <c r="B65" s="572"/>
      <c r="C65" s="572" t="s">
        <v>1116</v>
      </c>
      <c r="D65" s="381">
        <v>35807</v>
      </c>
      <c r="E65" s="381">
        <v>36879</v>
      </c>
      <c r="F65" s="381">
        <v>35058</v>
      </c>
      <c r="G65" s="579">
        <f t="shared" si="5"/>
        <v>95.06223053770438</v>
      </c>
    </row>
    <row r="66" spans="1:7" ht="14.1" customHeight="1" x14ac:dyDescent="0.25">
      <c r="A66" s="572"/>
      <c r="B66" s="572"/>
      <c r="C66" s="572" t="s">
        <v>1117</v>
      </c>
      <c r="D66" s="381">
        <v>84353</v>
      </c>
      <c r="E66" s="381">
        <v>90273</v>
      </c>
      <c r="F66" s="381">
        <v>66117</v>
      </c>
      <c r="G66" s="579">
        <f t="shared" si="5"/>
        <v>73.241168455684431</v>
      </c>
    </row>
    <row r="67" spans="1:7" ht="14.1" customHeight="1" x14ac:dyDescent="0.25">
      <c r="A67" s="572"/>
      <c r="B67" s="572"/>
      <c r="C67" s="572" t="s">
        <v>1118</v>
      </c>
      <c r="D67" s="381"/>
      <c r="E67" s="381"/>
      <c r="F67" s="381"/>
      <c r="G67" s="579"/>
    </row>
    <row r="68" spans="1:7" ht="14.1" customHeight="1" x14ac:dyDescent="0.25">
      <c r="A68" s="572"/>
      <c r="B68" s="572"/>
      <c r="C68" s="575" t="s">
        <v>1119</v>
      </c>
      <c r="D68" s="381">
        <v>100</v>
      </c>
      <c r="E68" s="381">
        <v>3387</v>
      </c>
      <c r="F68" s="381">
        <v>3287</v>
      </c>
      <c r="G68" s="579">
        <f t="shared" ref="G68:G74" si="6">SUM(F68/E68)*100</f>
        <v>97.047534691467376</v>
      </c>
    </row>
    <row r="69" spans="1:7" ht="14.1" customHeight="1" x14ac:dyDescent="0.25">
      <c r="A69" s="572"/>
      <c r="B69" s="572"/>
      <c r="C69" s="572" t="s">
        <v>1120</v>
      </c>
      <c r="D69" s="381">
        <v>1500</v>
      </c>
      <c r="E69" s="381">
        <v>2337</v>
      </c>
      <c r="F69" s="381">
        <v>2283</v>
      </c>
      <c r="G69" s="579">
        <f t="shared" si="6"/>
        <v>97.689345314505786</v>
      </c>
    </row>
    <row r="70" spans="1:7" ht="14.1" customHeight="1" x14ac:dyDescent="0.25">
      <c r="A70" s="572"/>
      <c r="B70" s="572"/>
      <c r="C70" s="572" t="s">
        <v>1121</v>
      </c>
      <c r="D70" s="381"/>
      <c r="E70" s="381">
        <v>303</v>
      </c>
      <c r="F70" s="381">
        <v>301</v>
      </c>
      <c r="G70" s="579">
        <f t="shared" si="6"/>
        <v>99.339933993399342</v>
      </c>
    </row>
    <row r="71" spans="1:7" ht="30" customHeight="1" x14ac:dyDescent="0.3">
      <c r="A71" s="576"/>
      <c r="B71" s="576">
        <v>9</v>
      </c>
      <c r="C71" s="567" t="s">
        <v>1132</v>
      </c>
      <c r="D71" s="1299">
        <f>SUM(D72:D78)</f>
        <v>374926</v>
      </c>
      <c r="E71" s="1299">
        <f>SUM(E72:E78)</f>
        <v>397140</v>
      </c>
      <c r="F71" s="1299">
        <f>SUM(F72:F78)</f>
        <v>345607</v>
      </c>
      <c r="G71" s="1300">
        <f t="shared" si="6"/>
        <v>87.023971395477659</v>
      </c>
    </row>
    <row r="72" spans="1:7" ht="14.1" customHeight="1" x14ac:dyDescent="0.25">
      <c r="A72" s="572"/>
      <c r="B72" s="572"/>
      <c r="C72" s="572" t="s">
        <v>1115</v>
      </c>
      <c r="D72" s="381">
        <v>234579</v>
      </c>
      <c r="E72" s="381">
        <v>239970</v>
      </c>
      <c r="F72" s="381">
        <v>221040</v>
      </c>
      <c r="G72" s="579">
        <f t="shared" si="6"/>
        <v>92.1115139392424</v>
      </c>
    </row>
    <row r="73" spans="1:7" ht="12.75" customHeight="1" x14ac:dyDescent="0.25">
      <c r="A73" s="572"/>
      <c r="B73" s="572"/>
      <c r="C73" s="572" t="s">
        <v>1116</v>
      </c>
      <c r="D73" s="381">
        <v>41588</v>
      </c>
      <c r="E73" s="381">
        <v>42418</v>
      </c>
      <c r="F73" s="381">
        <v>37174</v>
      </c>
      <c r="G73" s="579">
        <f t="shared" si="6"/>
        <v>87.637323777641569</v>
      </c>
    </row>
    <row r="74" spans="1:7" ht="14.1" customHeight="1" x14ac:dyDescent="0.25">
      <c r="A74" s="572"/>
      <c r="B74" s="572"/>
      <c r="C74" s="572" t="s">
        <v>1117</v>
      </c>
      <c r="D74" s="381">
        <v>97159</v>
      </c>
      <c r="E74" s="381">
        <v>102709</v>
      </c>
      <c r="F74" s="381">
        <v>77762</v>
      </c>
      <c r="G74" s="579">
        <f t="shared" si="6"/>
        <v>75.710989299866611</v>
      </c>
    </row>
    <row r="75" spans="1:7" ht="14.1" customHeight="1" x14ac:dyDescent="0.25">
      <c r="A75" s="572"/>
      <c r="B75" s="572"/>
      <c r="C75" s="572" t="s">
        <v>1118</v>
      </c>
      <c r="D75" s="381"/>
      <c r="E75" s="381"/>
      <c r="F75" s="381"/>
      <c r="G75" s="579"/>
    </row>
    <row r="76" spans="1:7" ht="14.1" customHeight="1" x14ac:dyDescent="0.25">
      <c r="A76" s="572"/>
      <c r="B76" s="572"/>
      <c r="C76" s="575" t="s">
        <v>1119</v>
      </c>
      <c r="D76" s="381">
        <v>100</v>
      </c>
      <c r="E76" s="381">
        <v>4854</v>
      </c>
      <c r="F76" s="381">
        <v>4754</v>
      </c>
      <c r="G76" s="579">
        <f t="shared" ref="G76:G82" si="7">SUM(F76/E76)*100</f>
        <v>97.939843428100531</v>
      </c>
    </row>
    <row r="77" spans="1:7" ht="14.1" customHeight="1" x14ac:dyDescent="0.25">
      <c r="A77" s="572"/>
      <c r="B77" s="572"/>
      <c r="C77" s="572" t="s">
        <v>1120</v>
      </c>
      <c r="D77" s="381">
        <v>1500</v>
      </c>
      <c r="E77" s="381">
        <v>7189</v>
      </c>
      <c r="F77" s="381">
        <v>4877</v>
      </c>
      <c r="G77" s="579">
        <f t="shared" si="7"/>
        <v>67.839755181527323</v>
      </c>
    </row>
    <row r="78" spans="1:7" ht="14.1" customHeight="1" x14ac:dyDescent="0.25">
      <c r="A78" s="572"/>
      <c r="B78" s="572"/>
      <c r="C78" s="572" t="s">
        <v>1121</v>
      </c>
      <c r="D78" s="381"/>
      <c r="E78" s="381"/>
      <c r="F78" s="381"/>
      <c r="G78" s="579"/>
    </row>
    <row r="79" spans="1:7" ht="27" customHeight="1" x14ac:dyDescent="0.3">
      <c r="A79" s="576"/>
      <c r="B79" s="576">
        <v>10</v>
      </c>
      <c r="C79" s="567" t="s">
        <v>1133</v>
      </c>
      <c r="D79" s="1299">
        <f>SUM(D80:D86)</f>
        <v>343570</v>
      </c>
      <c r="E79" s="1299">
        <f>SUM(E80:E86)</f>
        <v>356399</v>
      </c>
      <c r="F79" s="1299">
        <f>SUM(F80:F86)</f>
        <v>328265</v>
      </c>
      <c r="G79" s="1300">
        <f t="shared" si="7"/>
        <v>92.106038456898034</v>
      </c>
    </row>
    <row r="80" spans="1:7" ht="14.1" customHeight="1" x14ac:dyDescent="0.25">
      <c r="A80" s="572"/>
      <c r="B80" s="572"/>
      <c r="C80" s="572" t="s">
        <v>1115</v>
      </c>
      <c r="D80" s="381">
        <v>232618</v>
      </c>
      <c r="E80" s="381">
        <v>237777</v>
      </c>
      <c r="F80" s="381">
        <v>228501</v>
      </c>
      <c r="G80" s="579">
        <v>40241</v>
      </c>
    </row>
    <row r="81" spans="1:7" ht="12" customHeight="1" x14ac:dyDescent="0.25">
      <c r="A81" s="572"/>
      <c r="B81" s="572"/>
      <c r="C81" s="572" t="s">
        <v>1116</v>
      </c>
      <c r="D81" s="381">
        <v>40530</v>
      </c>
      <c r="E81" s="381">
        <v>41714</v>
      </c>
      <c r="F81" s="381">
        <v>40241</v>
      </c>
      <c r="G81" s="579">
        <f t="shared" si="7"/>
        <v>96.468811430215268</v>
      </c>
    </row>
    <row r="82" spans="1:7" ht="14.1" customHeight="1" x14ac:dyDescent="0.25">
      <c r="A82" s="572"/>
      <c r="B82" s="572"/>
      <c r="C82" s="572" t="s">
        <v>1117</v>
      </c>
      <c r="D82" s="381">
        <v>68822</v>
      </c>
      <c r="E82" s="381">
        <v>69311</v>
      </c>
      <c r="F82" s="381">
        <v>53629</v>
      </c>
      <c r="G82" s="579">
        <f t="shared" si="7"/>
        <v>77.374442729148328</v>
      </c>
    </row>
    <row r="83" spans="1:7" ht="14.1" customHeight="1" x14ac:dyDescent="0.25">
      <c r="A83" s="572"/>
      <c r="B83" s="572"/>
      <c r="C83" s="572" t="s">
        <v>1118</v>
      </c>
      <c r="D83" s="381"/>
      <c r="E83" s="381"/>
      <c r="F83" s="381"/>
      <c r="G83" s="579"/>
    </row>
    <row r="84" spans="1:7" ht="14.1" customHeight="1" x14ac:dyDescent="0.25">
      <c r="A84" s="572"/>
      <c r="B84" s="572"/>
      <c r="C84" s="575" t="s">
        <v>1119</v>
      </c>
      <c r="D84" s="381">
        <v>100</v>
      </c>
      <c r="E84" s="381">
        <v>2150</v>
      </c>
      <c r="F84" s="381">
        <v>2049</v>
      </c>
      <c r="G84" s="579">
        <f>SUM(F84/E84)*100</f>
        <v>95.302325581395351</v>
      </c>
    </row>
    <row r="85" spans="1:7" ht="14.1" customHeight="1" x14ac:dyDescent="0.25">
      <c r="A85" s="572"/>
      <c r="B85" s="572"/>
      <c r="C85" s="572" t="s">
        <v>1120</v>
      </c>
      <c r="D85" s="381">
        <v>1500</v>
      </c>
      <c r="E85" s="381">
        <v>5447</v>
      </c>
      <c r="F85" s="381">
        <v>3845</v>
      </c>
      <c r="G85" s="579">
        <f>SUM(F85/E85)*100</f>
        <v>70.589315219386819</v>
      </c>
    </row>
    <row r="86" spans="1:7" ht="14.1" customHeight="1" x14ac:dyDescent="0.25">
      <c r="A86" s="572"/>
      <c r="B86" s="572"/>
      <c r="C86" s="572" t="s">
        <v>1121</v>
      </c>
      <c r="D86" s="381"/>
      <c r="E86" s="381"/>
      <c r="F86" s="381"/>
      <c r="G86" s="579"/>
    </row>
    <row r="87" spans="1:7" ht="24" customHeight="1" x14ac:dyDescent="0.3">
      <c r="A87" s="576"/>
      <c r="B87" s="576">
        <v>11</v>
      </c>
      <c r="C87" s="567" t="s">
        <v>1134</v>
      </c>
      <c r="D87" s="1299">
        <f>SUM(D88:D94)</f>
        <v>53686</v>
      </c>
      <c r="E87" s="1299">
        <f>SUM(E88:E94)</f>
        <v>56381</v>
      </c>
      <c r="F87" s="1299">
        <f>SUM(F88:F94)</f>
        <v>54862</v>
      </c>
      <c r="G87" s="1300">
        <f>SUM(F87/E87)*100</f>
        <v>97.30582997818415</v>
      </c>
    </row>
    <row r="88" spans="1:7" ht="14.1" customHeight="1" x14ac:dyDescent="0.25">
      <c r="A88" s="572"/>
      <c r="B88" s="572"/>
      <c r="C88" s="572" t="s">
        <v>1115</v>
      </c>
      <c r="D88" s="381">
        <v>43952</v>
      </c>
      <c r="E88" s="381">
        <v>46175</v>
      </c>
      <c r="F88" s="381">
        <v>45496</v>
      </c>
      <c r="G88" s="579">
        <f>SUM(F88/E88)*100</f>
        <v>98.529507309149977</v>
      </c>
    </row>
    <row r="89" spans="1:7" ht="12" customHeight="1" x14ac:dyDescent="0.25">
      <c r="A89" s="572"/>
      <c r="B89" s="572"/>
      <c r="C89" s="572" t="s">
        <v>1116</v>
      </c>
      <c r="D89" s="381">
        <v>7021</v>
      </c>
      <c r="E89" s="381">
        <v>7491</v>
      </c>
      <c r="F89" s="381">
        <v>6909</v>
      </c>
      <c r="G89" s="579">
        <f>SUM(F89/E89)*100</f>
        <v>92.230676812174607</v>
      </c>
    </row>
    <row r="90" spans="1:7" ht="14.1" customHeight="1" x14ac:dyDescent="0.25">
      <c r="A90" s="572"/>
      <c r="B90" s="572"/>
      <c r="C90" s="572" t="s">
        <v>1117</v>
      </c>
      <c r="D90" s="381">
        <v>2663</v>
      </c>
      <c r="E90" s="381">
        <v>2665</v>
      </c>
      <c r="F90" s="381">
        <v>2412</v>
      </c>
      <c r="G90" s="579">
        <f>SUM(F90/E90)*100</f>
        <v>90.506566604127585</v>
      </c>
    </row>
    <row r="91" spans="1:7" ht="14.1" customHeight="1" x14ac:dyDescent="0.25">
      <c r="A91" s="572"/>
      <c r="B91" s="572"/>
      <c r="C91" s="572" t="s">
        <v>1118</v>
      </c>
      <c r="D91" s="381"/>
      <c r="E91" s="381"/>
      <c r="F91" s="381"/>
      <c r="G91" s="579"/>
    </row>
    <row r="92" spans="1:7" ht="14.1" customHeight="1" x14ac:dyDescent="0.25">
      <c r="A92" s="572"/>
      <c r="B92" s="572"/>
      <c r="C92" s="575" t="s">
        <v>1119</v>
      </c>
      <c r="D92" s="381"/>
      <c r="E92" s="381"/>
      <c r="F92" s="381"/>
      <c r="G92" s="579"/>
    </row>
    <row r="93" spans="1:7" ht="14.1" customHeight="1" x14ac:dyDescent="0.25">
      <c r="A93" s="572"/>
      <c r="B93" s="572"/>
      <c r="C93" s="572" t="s">
        <v>1120</v>
      </c>
      <c r="D93" s="381">
        <v>50</v>
      </c>
      <c r="E93" s="381">
        <v>50</v>
      </c>
      <c r="F93" s="381">
        <v>45</v>
      </c>
      <c r="G93" s="579">
        <f t="shared" ref="G93" si="8">SUM(F93/E93)*100</f>
        <v>90</v>
      </c>
    </row>
    <row r="94" spans="1:7" ht="14.1" customHeight="1" x14ac:dyDescent="0.25">
      <c r="A94" s="572"/>
      <c r="B94" s="572"/>
      <c r="C94" s="572" t="s">
        <v>1121</v>
      </c>
      <c r="D94" s="381"/>
      <c r="E94" s="381"/>
      <c r="F94" s="381"/>
      <c r="G94" s="579"/>
    </row>
    <row r="95" spans="1:7" ht="14.1" customHeight="1" x14ac:dyDescent="0.3">
      <c r="A95" s="576"/>
      <c r="B95" s="576">
        <v>12</v>
      </c>
      <c r="C95" s="568" t="s">
        <v>1135</v>
      </c>
      <c r="D95" s="580">
        <f>SUM(D96:D102)</f>
        <v>492898</v>
      </c>
      <c r="E95" s="580">
        <f>SUM(E96:E102)</f>
        <v>526842</v>
      </c>
      <c r="F95" s="580">
        <f>SUM(F96:F102)</f>
        <v>366637</v>
      </c>
      <c r="G95" s="581">
        <f>SUM(F95/E95)*100</f>
        <v>69.591452465824659</v>
      </c>
    </row>
    <row r="96" spans="1:7" ht="14.1" customHeight="1" x14ac:dyDescent="0.25">
      <c r="A96" s="572"/>
      <c r="B96" s="572"/>
      <c r="C96" s="572" t="s">
        <v>1115</v>
      </c>
      <c r="D96" s="381">
        <v>207029</v>
      </c>
      <c r="E96" s="381">
        <v>210949</v>
      </c>
      <c r="F96" s="381">
        <v>196074</v>
      </c>
      <c r="G96" s="579">
        <f>SUM(F96/E96)*100</f>
        <v>92.948532583705074</v>
      </c>
    </row>
    <row r="97" spans="1:7" ht="12" customHeight="1" x14ac:dyDescent="0.25">
      <c r="A97" s="572"/>
      <c r="B97" s="572"/>
      <c r="C97" s="572" t="s">
        <v>1116</v>
      </c>
      <c r="D97" s="381">
        <v>31821</v>
      </c>
      <c r="E97" s="381">
        <v>32379</v>
      </c>
      <c r="F97" s="381">
        <v>29869</v>
      </c>
      <c r="G97" s="579">
        <f>SUM(F97/E97)*100</f>
        <v>92.248062015503876</v>
      </c>
    </row>
    <row r="98" spans="1:7" ht="14.1" customHeight="1" x14ac:dyDescent="0.25">
      <c r="A98" s="572"/>
      <c r="B98" s="572"/>
      <c r="C98" s="572" t="s">
        <v>1117</v>
      </c>
      <c r="D98" s="381">
        <v>238888</v>
      </c>
      <c r="E98" s="381">
        <v>263649</v>
      </c>
      <c r="F98" s="381">
        <v>124515</v>
      </c>
      <c r="G98" s="579">
        <f>SUM(F98/E98)*100</f>
        <v>47.227563920212098</v>
      </c>
    </row>
    <row r="99" spans="1:7" ht="14.1" customHeight="1" x14ac:dyDescent="0.25">
      <c r="A99" s="572"/>
      <c r="B99" s="572"/>
      <c r="C99" s="572" t="s">
        <v>1118</v>
      </c>
      <c r="D99" s="381"/>
      <c r="E99" s="381"/>
      <c r="F99" s="381"/>
      <c r="G99" s="579"/>
    </row>
    <row r="100" spans="1:7" ht="14.1" customHeight="1" x14ac:dyDescent="0.25">
      <c r="A100" s="572"/>
      <c r="B100" s="572"/>
      <c r="C100" s="575" t="s">
        <v>1119</v>
      </c>
      <c r="D100" s="381"/>
      <c r="E100" s="381"/>
      <c r="F100" s="381"/>
      <c r="G100" s="579"/>
    </row>
    <row r="101" spans="1:7" ht="14.1" customHeight="1" x14ac:dyDescent="0.25">
      <c r="A101" s="572"/>
      <c r="B101" s="572"/>
      <c r="C101" s="572" t="s">
        <v>1120</v>
      </c>
      <c r="D101" s="381">
        <v>10160</v>
      </c>
      <c r="E101" s="381">
        <v>13365</v>
      </c>
      <c r="F101" s="381">
        <v>11539</v>
      </c>
      <c r="G101" s="579">
        <f t="shared" ref="G101:G102" si="9">SUM(F101/E101)*100</f>
        <v>86.337448559670776</v>
      </c>
    </row>
    <row r="102" spans="1:7" ht="14.1" customHeight="1" x14ac:dyDescent="0.25">
      <c r="A102" s="572"/>
      <c r="B102" s="572"/>
      <c r="C102" s="572" t="s">
        <v>1121</v>
      </c>
      <c r="D102" s="381">
        <v>5000</v>
      </c>
      <c r="E102" s="381">
        <v>6500</v>
      </c>
      <c r="F102" s="381">
        <v>4640</v>
      </c>
      <c r="G102" s="579">
        <f t="shared" si="9"/>
        <v>71.384615384615387</v>
      </c>
    </row>
    <row r="103" spans="1:7" ht="27.75" customHeight="1" x14ac:dyDescent="0.3">
      <c r="A103" s="576"/>
      <c r="B103" s="576">
        <v>13</v>
      </c>
      <c r="C103" s="567" t="s">
        <v>1136</v>
      </c>
      <c r="D103" s="1299">
        <f>SUM(D104:D110)</f>
        <v>20645</v>
      </c>
      <c r="E103" s="1299">
        <f>SUM(E104:E110)</f>
        <v>26367</v>
      </c>
      <c r="F103" s="1299">
        <f>SUM(F104:F110)</f>
        <v>24433</v>
      </c>
      <c r="G103" s="1300">
        <f t="shared" ref="G103:G106" si="10">SUM(F103/E103)*100</f>
        <v>92.66507376645049</v>
      </c>
    </row>
    <row r="104" spans="1:7" ht="14.1" customHeight="1" x14ac:dyDescent="0.25">
      <c r="A104" s="572"/>
      <c r="B104" s="572"/>
      <c r="C104" s="572" t="s">
        <v>1115</v>
      </c>
      <c r="D104" s="381">
        <v>15379</v>
      </c>
      <c r="E104" s="381">
        <v>16353</v>
      </c>
      <c r="F104" s="381">
        <v>15751</v>
      </c>
      <c r="G104" s="579">
        <f t="shared" si="10"/>
        <v>96.318718277991806</v>
      </c>
    </row>
    <row r="105" spans="1:7" ht="14.25" customHeight="1" x14ac:dyDescent="0.25">
      <c r="A105" s="572"/>
      <c r="B105" s="572"/>
      <c r="C105" s="572" t="s">
        <v>1116</v>
      </c>
      <c r="D105" s="381">
        <v>2451</v>
      </c>
      <c r="E105" s="381">
        <v>2816</v>
      </c>
      <c r="F105" s="381">
        <v>2344</v>
      </c>
      <c r="G105" s="579">
        <f t="shared" si="10"/>
        <v>83.23863636363636</v>
      </c>
    </row>
    <row r="106" spans="1:7" ht="14.1" customHeight="1" x14ac:dyDescent="0.25">
      <c r="A106" s="572"/>
      <c r="B106" s="572"/>
      <c r="C106" s="572" t="s">
        <v>1117</v>
      </c>
      <c r="D106" s="381">
        <v>2735</v>
      </c>
      <c r="E106" s="381">
        <v>6892</v>
      </c>
      <c r="F106" s="381">
        <v>6050</v>
      </c>
      <c r="G106" s="579">
        <f t="shared" si="10"/>
        <v>87.782936738247244</v>
      </c>
    </row>
    <row r="107" spans="1:7" ht="14.1" customHeight="1" x14ac:dyDescent="0.25">
      <c r="A107" s="572"/>
      <c r="B107" s="572"/>
      <c r="C107" s="572" t="s">
        <v>1118</v>
      </c>
      <c r="D107" s="381"/>
      <c r="E107" s="381"/>
      <c r="F107" s="381"/>
      <c r="G107" s="579"/>
    </row>
    <row r="108" spans="1:7" ht="14.1" customHeight="1" x14ac:dyDescent="0.25">
      <c r="A108" s="572"/>
      <c r="B108" s="572"/>
      <c r="C108" s="575" t="s">
        <v>1119</v>
      </c>
      <c r="D108" s="381"/>
      <c r="E108" s="381"/>
      <c r="F108" s="381"/>
      <c r="G108" s="579"/>
    </row>
    <row r="109" spans="1:7" ht="14.1" customHeight="1" x14ac:dyDescent="0.25">
      <c r="A109" s="572"/>
      <c r="B109" s="572"/>
      <c r="C109" s="572" t="s">
        <v>1120</v>
      </c>
      <c r="D109" s="381">
        <v>80</v>
      </c>
      <c r="E109" s="381">
        <v>306</v>
      </c>
      <c r="F109" s="381">
        <v>288</v>
      </c>
      <c r="G109" s="579">
        <f>SUM(F109/E109)*100</f>
        <v>94.117647058823522</v>
      </c>
    </row>
    <row r="110" spans="1:7" ht="14.1" customHeight="1" x14ac:dyDescent="0.25">
      <c r="A110" s="572"/>
      <c r="B110" s="572"/>
      <c r="C110" s="572" t="s">
        <v>1121</v>
      </c>
      <c r="D110" s="381"/>
      <c r="E110" s="381"/>
      <c r="F110" s="381"/>
      <c r="G110" s="579"/>
    </row>
    <row r="111" spans="1:7" ht="24" customHeight="1" x14ac:dyDescent="0.3">
      <c r="A111" s="576"/>
      <c r="B111" s="576">
        <v>14</v>
      </c>
      <c r="C111" s="567" t="s">
        <v>1137</v>
      </c>
      <c r="D111" s="1299">
        <f>SUM(D112:D118)</f>
        <v>456340</v>
      </c>
      <c r="E111" s="1299">
        <f>SUM(E112:E118)</f>
        <v>487061</v>
      </c>
      <c r="F111" s="1299">
        <f>SUM(F112:F118)</f>
        <v>468774</v>
      </c>
      <c r="G111" s="1300">
        <f>SUM(F111/E111)*100</f>
        <v>96.245439482939503</v>
      </c>
    </row>
    <row r="112" spans="1:7" ht="14.1" customHeight="1" x14ac:dyDescent="0.25">
      <c r="A112" s="572"/>
      <c r="B112" s="572"/>
      <c r="C112" s="572" t="s">
        <v>1115</v>
      </c>
      <c r="D112" s="381">
        <v>211180</v>
      </c>
      <c r="E112" s="381">
        <v>211874</v>
      </c>
      <c r="F112" s="381">
        <v>202351</v>
      </c>
      <c r="G112" s="579">
        <f>SUM(F112/E112)*100</f>
        <v>95.505347517864394</v>
      </c>
    </row>
    <row r="113" spans="1:7" ht="12.75" customHeight="1" x14ac:dyDescent="0.25">
      <c r="A113" s="572"/>
      <c r="B113" s="572"/>
      <c r="C113" s="572" t="s">
        <v>1116</v>
      </c>
      <c r="D113" s="381">
        <v>32351</v>
      </c>
      <c r="E113" s="381">
        <v>31743</v>
      </c>
      <c r="F113" s="381">
        <v>29843</v>
      </c>
      <c r="G113" s="579">
        <f>SUM(F113/E113)*100</f>
        <v>94.014428377910093</v>
      </c>
    </row>
    <row r="114" spans="1:7" ht="14.1" customHeight="1" x14ac:dyDescent="0.25">
      <c r="A114" s="572"/>
      <c r="B114" s="572"/>
      <c r="C114" s="572" t="s">
        <v>1117</v>
      </c>
      <c r="D114" s="381">
        <v>140809</v>
      </c>
      <c r="E114" s="381">
        <v>167103</v>
      </c>
      <c r="F114" s="381">
        <v>163038</v>
      </c>
      <c r="G114" s="579">
        <f>SUM(F114/E114)*100</f>
        <v>97.567368628929458</v>
      </c>
    </row>
    <row r="115" spans="1:7" ht="14.1" customHeight="1" x14ac:dyDescent="0.25">
      <c r="A115" s="572"/>
      <c r="B115" s="572"/>
      <c r="C115" s="572" t="s">
        <v>1118</v>
      </c>
      <c r="D115" s="381"/>
      <c r="E115" s="381"/>
      <c r="F115" s="381"/>
      <c r="G115" s="579"/>
    </row>
    <row r="116" spans="1:7" ht="14.1" customHeight="1" x14ac:dyDescent="0.25">
      <c r="A116" s="572"/>
      <c r="B116" s="572"/>
      <c r="C116" s="575" t="s">
        <v>1119</v>
      </c>
      <c r="D116" s="381">
        <v>27000</v>
      </c>
      <c r="E116" s="381">
        <v>27000</v>
      </c>
      <c r="F116" s="381">
        <v>27000</v>
      </c>
      <c r="G116" s="579">
        <f t="shared" ref="G116:G126" si="11">SUM(F116/E116)*100</f>
        <v>100</v>
      </c>
    </row>
    <row r="117" spans="1:7" ht="14.1" customHeight="1" x14ac:dyDescent="0.25">
      <c r="A117" s="572"/>
      <c r="B117" s="572"/>
      <c r="C117" s="572" t="s">
        <v>1120</v>
      </c>
      <c r="D117" s="381">
        <v>45000</v>
      </c>
      <c r="E117" s="381">
        <v>49341</v>
      </c>
      <c r="F117" s="381">
        <v>46542</v>
      </c>
      <c r="G117" s="579">
        <f t="shared" si="11"/>
        <v>94.32723293001763</v>
      </c>
    </row>
    <row r="118" spans="1:7" ht="14.1" customHeight="1" x14ac:dyDescent="0.25">
      <c r="A118" s="572"/>
      <c r="B118" s="572"/>
      <c r="C118" s="572" t="s">
        <v>1121</v>
      </c>
      <c r="D118" s="381"/>
      <c r="E118" s="381"/>
      <c r="F118" s="381"/>
      <c r="G118" s="579"/>
    </row>
    <row r="119" spans="1:7" ht="14.1" customHeight="1" x14ac:dyDescent="0.3">
      <c r="A119" s="576"/>
      <c r="B119" s="576">
        <v>15</v>
      </c>
      <c r="C119" s="568" t="s">
        <v>1138</v>
      </c>
      <c r="D119" s="580">
        <f>SUM(D120:D126)</f>
        <v>517804</v>
      </c>
      <c r="E119" s="580">
        <f>SUM(E120:E126)</f>
        <v>630842</v>
      </c>
      <c r="F119" s="580">
        <f>SUM(F120:F126)</f>
        <v>528068</v>
      </c>
      <c r="G119" s="581">
        <f t="shared" si="11"/>
        <v>83.708440465282905</v>
      </c>
    </row>
    <row r="120" spans="1:7" ht="14.1" customHeight="1" x14ac:dyDescent="0.25">
      <c r="A120" s="572"/>
      <c r="B120" s="572"/>
      <c r="C120" s="572" t="s">
        <v>1115</v>
      </c>
      <c r="D120" s="381">
        <v>192293</v>
      </c>
      <c r="E120" s="381">
        <v>217351</v>
      </c>
      <c r="F120" s="381">
        <v>205056</v>
      </c>
      <c r="G120" s="579">
        <f t="shared" si="11"/>
        <v>94.343251238779672</v>
      </c>
    </row>
    <row r="121" spans="1:7" ht="14.25" customHeight="1" x14ac:dyDescent="0.25">
      <c r="A121" s="572"/>
      <c r="B121" s="572"/>
      <c r="C121" s="572" t="s">
        <v>1116</v>
      </c>
      <c r="D121" s="381">
        <v>34602</v>
      </c>
      <c r="E121" s="381">
        <v>38396</v>
      </c>
      <c r="F121" s="381">
        <v>36653</v>
      </c>
      <c r="G121" s="579">
        <f t="shared" si="11"/>
        <v>95.460464631732464</v>
      </c>
    </row>
    <row r="122" spans="1:7" ht="14.1" customHeight="1" x14ac:dyDescent="0.25">
      <c r="A122" s="572"/>
      <c r="B122" s="572"/>
      <c r="C122" s="572" t="s">
        <v>1117</v>
      </c>
      <c r="D122" s="381">
        <v>208691</v>
      </c>
      <c r="E122" s="381">
        <v>295345</v>
      </c>
      <c r="F122" s="381">
        <v>234813</v>
      </c>
      <c r="G122" s="579">
        <f t="shared" si="11"/>
        <v>79.504647107619903</v>
      </c>
    </row>
    <row r="123" spans="1:7" ht="14.1" customHeight="1" x14ac:dyDescent="0.25">
      <c r="A123" s="572"/>
      <c r="B123" s="572"/>
      <c r="C123" s="572" t="s">
        <v>1118</v>
      </c>
      <c r="D123" s="381"/>
      <c r="E123" s="381"/>
      <c r="F123" s="381"/>
      <c r="G123" s="579"/>
    </row>
    <row r="124" spans="1:7" ht="14.1" customHeight="1" x14ac:dyDescent="0.25">
      <c r="A124" s="572"/>
      <c r="B124" s="572"/>
      <c r="C124" s="575" t="s">
        <v>1119</v>
      </c>
      <c r="D124" s="381">
        <v>42043</v>
      </c>
      <c r="E124" s="381">
        <v>47869</v>
      </c>
      <c r="F124" s="381">
        <v>25921</v>
      </c>
      <c r="G124" s="579">
        <f t="shared" si="11"/>
        <v>54.149867346299274</v>
      </c>
    </row>
    <row r="125" spans="1:7" ht="14.1" customHeight="1" x14ac:dyDescent="0.25">
      <c r="A125" s="572"/>
      <c r="B125" s="572"/>
      <c r="C125" s="572" t="s">
        <v>1120</v>
      </c>
      <c r="D125" s="381">
        <v>35079</v>
      </c>
      <c r="E125" s="381">
        <v>22565</v>
      </c>
      <c r="F125" s="381">
        <v>20561</v>
      </c>
      <c r="G125" s="579">
        <f t="shared" si="11"/>
        <v>91.118989585641486</v>
      </c>
    </row>
    <row r="126" spans="1:7" ht="14.1" customHeight="1" x14ac:dyDescent="0.25">
      <c r="A126" s="572"/>
      <c r="B126" s="572"/>
      <c r="C126" s="572" t="s">
        <v>1121</v>
      </c>
      <c r="D126" s="381">
        <v>5096</v>
      </c>
      <c r="E126" s="381">
        <v>9316</v>
      </c>
      <c r="F126" s="381">
        <v>5064</v>
      </c>
      <c r="G126" s="579">
        <f t="shared" si="11"/>
        <v>54.358093602404466</v>
      </c>
    </row>
    <row r="127" spans="1:7" ht="14.1" customHeight="1" x14ac:dyDescent="0.3">
      <c r="A127" s="576"/>
      <c r="B127" s="576">
        <v>16</v>
      </c>
      <c r="C127" s="568" t="s">
        <v>1139</v>
      </c>
      <c r="D127" s="580">
        <f>SUM(D128:D134)</f>
        <v>749650</v>
      </c>
      <c r="E127" s="580">
        <f>SUM(E128:E134)</f>
        <v>843642</v>
      </c>
      <c r="F127" s="580">
        <f>SUM(F128:F134)</f>
        <v>784352</v>
      </c>
      <c r="G127" s="581">
        <f>SUM(F127/E127)*100</f>
        <v>92.972137470633271</v>
      </c>
    </row>
    <row r="128" spans="1:7" ht="14.1" customHeight="1" x14ac:dyDescent="0.25">
      <c r="A128" s="572"/>
      <c r="B128" s="572"/>
      <c r="C128" s="572" t="s">
        <v>1115</v>
      </c>
      <c r="D128" s="381">
        <v>469386</v>
      </c>
      <c r="E128" s="381">
        <v>500239</v>
      </c>
      <c r="F128" s="381">
        <v>488356</v>
      </c>
      <c r="G128" s="579">
        <f>SUM(F128/E128)*100</f>
        <v>97.624535472044357</v>
      </c>
    </row>
    <row r="129" spans="1:7" ht="14.25" customHeight="1" x14ac:dyDescent="0.25">
      <c r="A129" s="572"/>
      <c r="B129" s="572"/>
      <c r="C129" s="572" t="s">
        <v>1116</v>
      </c>
      <c r="D129" s="381">
        <v>76714</v>
      </c>
      <c r="E129" s="381">
        <v>81504</v>
      </c>
      <c r="F129" s="381">
        <v>76109</v>
      </c>
      <c r="G129" s="579">
        <f>SUM(F129/E129)*100</f>
        <v>93.380692972124066</v>
      </c>
    </row>
    <row r="130" spans="1:7" ht="14.1" customHeight="1" x14ac:dyDescent="0.25">
      <c r="A130" s="572"/>
      <c r="B130" s="572"/>
      <c r="C130" s="572" t="s">
        <v>1117</v>
      </c>
      <c r="D130" s="381">
        <v>201550</v>
      </c>
      <c r="E130" s="381">
        <v>219707</v>
      </c>
      <c r="F130" s="381">
        <v>207466</v>
      </c>
      <c r="G130" s="579">
        <f>SUM(F130/E130)*100</f>
        <v>94.428488851060735</v>
      </c>
    </row>
    <row r="131" spans="1:7" ht="14.1" customHeight="1" x14ac:dyDescent="0.25">
      <c r="A131" s="572"/>
      <c r="B131" s="572"/>
      <c r="C131" s="572" t="s">
        <v>1118</v>
      </c>
      <c r="D131" s="381"/>
      <c r="E131" s="381"/>
      <c r="F131" s="381"/>
      <c r="G131" s="579"/>
    </row>
    <row r="132" spans="1:7" ht="14.1" customHeight="1" x14ac:dyDescent="0.25">
      <c r="A132" s="572"/>
      <c r="B132" s="572"/>
      <c r="C132" s="575" t="s">
        <v>1119</v>
      </c>
      <c r="D132" s="381"/>
      <c r="E132" s="381"/>
      <c r="F132" s="381"/>
      <c r="G132" s="579"/>
    </row>
    <row r="133" spans="1:7" ht="14.1" customHeight="1" x14ac:dyDescent="0.25">
      <c r="A133" s="572"/>
      <c r="B133" s="572"/>
      <c r="C133" s="572" t="s">
        <v>1120</v>
      </c>
      <c r="D133" s="381">
        <v>2000</v>
      </c>
      <c r="E133" s="381">
        <v>42192</v>
      </c>
      <c r="F133" s="381">
        <v>12421</v>
      </c>
      <c r="G133" s="579">
        <f t="shared" ref="G133:G140" si="12">SUM(F133/E133)*100</f>
        <v>29.439230185817216</v>
      </c>
    </row>
    <row r="134" spans="1:7" ht="14.1" customHeight="1" x14ac:dyDescent="0.25">
      <c r="A134" s="572"/>
      <c r="B134" s="572"/>
      <c r="C134" s="572" t="s">
        <v>1121</v>
      </c>
      <c r="D134" s="381"/>
      <c r="E134" s="381"/>
      <c r="F134" s="381"/>
      <c r="G134" s="579"/>
    </row>
    <row r="135" spans="1:7" ht="14.1" customHeight="1" x14ac:dyDescent="0.3">
      <c r="A135" s="576"/>
      <c r="B135" s="582" t="s">
        <v>1140</v>
      </c>
      <c r="C135" s="568" t="s">
        <v>1141</v>
      </c>
      <c r="D135" s="580">
        <f>SUM(D136:D142)</f>
        <v>144959</v>
      </c>
      <c r="E135" s="580">
        <f>SUM(E136:E142)</f>
        <v>167366</v>
      </c>
      <c r="F135" s="580">
        <f>SUM(F136:F142)</f>
        <v>124913</v>
      </c>
      <c r="G135" s="581">
        <f t="shared" si="12"/>
        <v>74.634633079598018</v>
      </c>
    </row>
    <row r="136" spans="1:7" ht="14.1" customHeight="1" x14ac:dyDescent="0.25">
      <c r="A136" s="572"/>
      <c r="B136" s="572"/>
      <c r="C136" s="572" t="s">
        <v>1115</v>
      </c>
      <c r="D136" s="381">
        <v>75707</v>
      </c>
      <c r="E136" s="381">
        <v>75707</v>
      </c>
      <c r="F136" s="381">
        <v>70251</v>
      </c>
      <c r="G136" s="579">
        <f t="shared" si="12"/>
        <v>92.793268786241697</v>
      </c>
    </row>
    <row r="137" spans="1:7" ht="14.25" customHeight="1" x14ac:dyDescent="0.25">
      <c r="A137" s="572"/>
      <c r="B137" s="572"/>
      <c r="C137" s="572" t="s">
        <v>1116</v>
      </c>
      <c r="D137" s="381">
        <v>11502</v>
      </c>
      <c r="E137" s="381">
        <v>11502</v>
      </c>
      <c r="F137" s="381">
        <v>10044</v>
      </c>
      <c r="G137" s="579">
        <f t="shared" si="12"/>
        <v>87.323943661971825</v>
      </c>
    </row>
    <row r="138" spans="1:7" ht="14.1" customHeight="1" x14ac:dyDescent="0.25">
      <c r="A138" s="572"/>
      <c r="B138" s="572"/>
      <c r="C138" s="572" t="s">
        <v>1117</v>
      </c>
      <c r="D138" s="381">
        <v>57750</v>
      </c>
      <c r="E138" s="381">
        <v>56580</v>
      </c>
      <c r="F138" s="381">
        <v>44240</v>
      </c>
      <c r="G138" s="579">
        <f t="shared" si="12"/>
        <v>78.190173206079876</v>
      </c>
    </row>
    <row r="139" spans="1:7" ht="14.1" customHeight="1" x14ac:dyDescent="0.25">
      <c r="A139" s="572"/>
      <c r="B139" s="572"/>
      <c r="C139" s="572" t="s">
        <v>1118</v>
      </c>
      <c r="D139" s="381"/>
      <c r="E139" s="381"/>
      <c r="F139" s="381"/>
      <c r="G139" s="579"/>
    </row>
    <row r="140" spans="1:7" ht="14.1" customHeight="1" x14ac:dyDescent="0.25">
      <c r="A140" s="572"/>
      <c r="B140" s="572"/>
      <c r="C140" s="575" t="s">
        <v>1119</v>
      </c>
      <c r="D140" s="381"/>
      <c r="E140" s="381">
        <v>146</v>
      </c>
      <c r="F140" s="381">
        <v>145</v>
      </c>
      <c r="G140" s="579">
        <f t="shared" si="12"/>
        <v>99.315068493150676</v>
      </c>
    </row>
    <row r="141" spans="1:7" ht="14.1" customHeight="1" x14ac:dyDescent="0.25">
      <c r="A141" s="572"/>
      <c r="B141" s="572"/>
      <c r="C141" s="572" t="s">
        <v>1120</v>
      </c>
      <c r="D141" s="381"/>
      <c r="E141" s="381">
        <v>23431</v>
      </c>
      <c r="F141" s="381">
        <v>233</v>
      </c>
      <c r="G141" s="579">
        <f>SUM(F141/E141)*100</f>
        <v>0.99440911612820626</v>
      </c>
    </row>
    <row r="142" spans="1:7" ht="14.1" customHeight="1" x14ac:dyDescent="0.25">
      <c r="A142" s="572"/>
      <c r="B142" s="572"/>
      <c r="C142" s="572" t="s">
        <v>1121</v>
      </c>
      <c r="D142" s="381"/>
      <c r="E142" s="381"/>
      <c r="F142" s="381"/>
      <c r="G142" s="579"/>
    </row>
    <row r="143" spans="1:7" ht="24.75" customHeight="1" x14ac:dyDescent="0.25">
      <c r="A143" s="572"/>
      <c r="B143" s="582" t="s">
        <v>1142</v>
      </c>
      <c r="C143" s="583" t="s">
        <v>1143</v>
      </c>
      <c r="D143" s="1299">
        <f>SUM(D144:D150)</f>
        <v>138125</v>
      </c>
      <c r="E143" s="1299">
        <f>SUM(E144:E150)</f>
        <v>164896</v>
      </c>
      <c r="F143" s="1299">
        <f>SUM(F144:F150)</f>
        <v>143765</v>
      </c>
      <c r="G143" s="1300">
        <f>SUM(F143/E143)*100</f>
        <v>87.18525616145935</v>
      </c>
    </row>
    <row r="144" spans="1:7" ht="14.1" customHeight="1" x14ac:dyDescent="0.25">
      <c r="A144" s="572"/>
      <c r="B144" s="572"/>
      <c r="C144" s="572" t="s">
        <v>1115</v>
      </c>
      <c r="D144" s="381">
        <v>67819</v>
      </c>
      <c r="E144" s="381">
        <v>74097</v>
      </c>
      <c r="F144" s="381">
        <v>67190</v>
      </c>
      <c r="G144" s="579">
        <f>SUM(F144/E144)*100</f>
        <v>90.678435024359956</v>
      </c>
    </row>
    <row r="145" spans="1:7" ht="15" customHeight="1" x14ac:dyDescent="0.25">
      <c r="A145" s="572"/>
      <c r="B145" s="572"/>
      <c r="C145" s="572" t="s">
        <v>1116</v>
      </c>
      <c r="D145" s="381">
        <v>10720</v>
      </c>
      <c r="E145" s="381">
        <v>12617</v>
      </c>
      <c r="F145" s="381">
        <v>11210</v>
      </c>
      <c r="G145" s="579">
        <f>SUM(F145/E145)*100</f>
        <v>88.848379170959817</v>
      </c>
    </row>
    <row r="146" spans="1:7" ht="14.1" customHeight="1" x14ac:dyDescent="0.25">
      <c r="A146" s="572"/>
      <c r="B146" s="572"/>
      <c r="C146" s="572" t="s">
        <v>1117</v>
      </c>
      <c r="D146" s="381">
        <v>58586</v>
      </c>
      <c r="E146" s="381">
        <v>75882</v>
      </c>
      <c r="F146" s="381">
        <v>63985</v>
      </c>
      <c r="G146" s="579">
        <f>SUM(F146/E146)*100</f>
        <v>84.32171002345747</v>
      </c>
    </row>
    <row r="147" spans="1:7" ht="14.1" customHeight="1" x14ac:dyDescent="0.25">
      <c r="A147" s="572"/>
      <c r="B147" s="572"/>
      <c r="C147" s="572" t="s">
        <v>1118</v>
      </c>
      <c r="D147" s="381"/>
      <c r="E147" s="381"/>
      <c r="F147" s="381"/>
      <c r="G147" s="579"/>
    </row>
    <row r="148" spans="1:7" ht="14.1" customHeight="1" x14ac:dyDescent="0.25">
      <c r="A148" s="572"/>
      <c r="B148" s="572"/>
      <c r="C148" s="575" t="s">
        <v>1119</v>
      </c>
      <c r="D148" s="381"/>
      <c r="E148" s="381"/>
      <c r="F148" s="381"/>
      <c r="G148" s="579"/>
    </row>
    <row r="149" spans="1:7" ht="14.1" customHeight="1" x14ac:dyDescent="0.25">
      <c r="A149" s="572"/>
      <c r="B149" s="572"/>
      <c r="C149" s="572" t="s">
        <v>1120</v>
      </c>
      <c r="D149" s="381">
        <v>1000</v>
      </c>
      <c r="E149" s="381">
        <v>2300</v>
      </c>
      <c r="F149" s="381">
        <v>1380</v>
      </c>
      <c r="G149" s="579">
        <f t="shared" ref="G149:G154" si="13">SUM(F149/E149)*100</f>
        <v>60</v>
      </c>
    </row>
    <row r="150" spans="1:7" ht="14.1" customHeight="1" x14ac:dyDescent="0.25">
      <c r="A150" s="572"/>
      <c r="B150" s="572"/>
      <c r="C150" s="572" t="s">
        <v>1121</v>
      </c>
      <c r="D150" s="381"/>
      <c r="E150" s="381"/>
      <c r="F150" s="381"/>
      <c r="G150" s="579"/>
    </row>
    <row r="151" spans="1:7" ht="14.1" customHeight="1" x14ac:dyDescent="0.3">
      <c r="A151" s="576"/>
      <c r="B151" s="582" t="s">
        <v>1144</v>
      </c>
      <c r="C151" s="568" t="s">
        <v>1145</v>
      </c>
      <c r="D151" s="580">
        <f>SUM(D152:D158)</f>
        <v>102247</v>
      </c>
      <c r="E151" s="580">
        <f>SUM(E152:E158)</f>
        <v>106285</v>
      </c>
      <c r="F151" s="580">
        <f>SUM(F152:F158)</f>
        <v>94092</v>
      </c>
      <c r="G151" s="581">
        <f t="shared" si="13"/>
        <v>88.528014301171382</v>
      </c>
    </row>
    <row r="152" spans="1:7" ht="14.1" customHeight="1" x14ac:dyDescent="0.25">
      <c r="A152" s="572"/>
      <c r="B152" s="572"/>
      <c r="C152" s="572" t="s">
        <v>1115</v>
      </c>
      <c r="D152" s="381">
        <v>41827</v>
      </c>
      <c r="E152" s="381">
        <v>46261</v>
      </c>
      <c r="F152" s="381">
        <v>41937</v>
      </c>
      <c r="G152" s="579">
        <f t="shared" si="13"/>
        <v>90.653033873024796</v>
      </c>
    </row>
    <row r="153" spans="1:7" ht="15" customHeight="1" x14ac:dyDescent="0.25">
      <c r="A153" s="572"/>
      <c r="B153" s="572"/>
      <c r="C153" s="572" t="s">
        <v>1116</v>
      </c>
      <c r="D153" s="381">
        <v>6618</v>
      </c>
      <c r="E153" s="381">
        <v>7203</v>
      </c>
      <c r="F153" s="381">
        <v>6473</v>
      </c>
      <c r="G153" s="579">
        <f t="shared" si="13"/>
        <v>89.865333888657503</v>
      </c>
    </row>
    <row r="154" spans="1:7" ht="14.1" customHeight="1" x14ac:dyDescent="0.25">
      <c r="A154" s="572"/>
      <c r="B154" s="572"/>
      <c r="C154" s="572" t="s">
        <v>1117</v>
      </c>
      <c r="D154" s="381">
        <v>51008</v>
      </c>
      <c r="E154" s="381">
        <v>51180</v>
      </c>
      <c r="F154" s="381">
        <v>44805</v>
      </c>
      <c r="G154" s="579">
        <f t="shared" si="13"/>
        <v>87.543962485345844</v>
      </c>
    </row>
    <row r="155" spans="1:7" ht="14.1" customHeight="1" x14ac:dyDescent="0.25">
      <c r="A155" s="572"/>
      <c r="B155" s="572"/>
      <c r="C155" s="572" t="s">
        <v>1118</v>
      </c>
      <c r="D155" s="381"/>
      <c r="E155" s="381"/>
      <c r="F155" s="381"/>
      <c r="G155" s="579"/>
    </row>
    <row r="156" spans="1:7" ht="14.1" customHeight="1" x14ac:dyDescent="0.25">
      <c r="A156" s="572"/>
      <c r="B156" s="572"/>
      <c r="C156" s="575" t="s">
        <v>1119</v>
      </c>
      <c r="D156" s="381"/>
      <c r="E156" s="381"/>
      <c r="F156" s="381"/>
      <c r="G156" s="579"/>
    </row>
    <row r="157" spans="1:7" ht="14.1" customHeight="1" x14ac:dyDescent="0.25">
      <c r="A157" s="572"/>
      <c r="B157" s="572"/>
      <c r="C157" s="572" t="s">
        <v>1120</v>
      </c>
      <c r="D157" s="381">
        <v>1905</v>
      </c>
      <c r="E157" s="381">
        <v>1641</v>
      </c>
      <c r="F157" s="381">
        <v>877</v>
      </c>
      <c r="G157" s="579">
        <f>SUM(F157/E157)*100</f>
        <v>53.443022547227301</v>
      </c>
    </row>
    <row r="158" spans="1:7" ht="14.1" customHeight="1" x14ac:dyDescent="0.25">
      <c r="A158" s="572"/>
      <c r="B158" s="572"/>
      <c r="C158" s="572" t="s">
        <v>1121</v>
      </c>
      <c r="D158" s="381">
        <v>889</v>
      </c>
      <c r="E158" s="381"/>
      <c r="F158" s="381"/>
      <c r="G158" s="579"/>
    </row>
    <row r="159" spans="1:7" ht="14.1" customHeight="1" x14ac:dyDescent="0.3">
      <c r="B159" s="576"/>
      <c r="C159" s="568" t="s">
        <v>1146</v>
      </c>
      <c r="D159" s="580">
        <f>SUM(D160:D169)</f>
        <v>63026777</v>
      </c>
      <c r="E159" s="580">
        <f>SUM(E160:E169)</f>
        <v>76174995</v>
      </c>
      <c r="F159" s="580">
        <f>SUM(F160:F169)</f>
        <v>42288361</v>
      </c>
      <c r="G159" s="581">
        <f t="shared" ref="G159:G169" si="14">SUM(F159/E159)*100</f>
        <v>55.514753890039636</v>
      </c>
    </row>
    <row r="160" spans="1:7" ht="14.1" customHeight="1" x14ac:dyDescent="0.25">
      <c r="B160" s="572"/>
      <c r="C160" s="572" t="s">
        <v>1115</v>
      </c>
      <c r="D160" s="381">
        <f>SUM(D15+D4+D23+D31+D40+D48+D56+D64+D72+D80+D88+D96+D104+D112+D120+D128+D136+D144+D152)</f>
        <v>4845616</v>
      </c>
      <c r="E160" s="381">
        <f t="shared" ref="E160:F166" si="15">SUM(E4+E15+E23+E31+E40+E48+E56+E64+E72+E80+E88+E96+E104+E112+E120+E128+E136+E144+E152)</f>
        <v>5135057</v>
      </c>
      <c r="F160" s="381">
        <f t="shared" si="15"/>
        <v>4736743</v>
      </c>
      <c r="G160" s="579">
        <f t="shared" si="14"/>
        <v>92.243240922155294</v>
      </c>
    </row>
    <row r="161" spans="2:7" ht="12.75" customHeight="1" x14ac:dyDescent="0.25">
      <c r="B161" s="572"/>
      <c r="C161" s="572" t="s">
        <v>1116</v>
      </c>
      <c r="D161" s="381">
        <f>SUM(D16+D5+D24+D32+D41+D49+D57+D65+D73+D81+D89+D97+D105+D113+D121+D129+D137+D145+D153)</f>
        <v>845508</v>
      </c>
      <c r="E161" s="381">
        <f t="shared" si="15"/>
        <v>872528</v>
      </c>
      <c r="F161" s="381">
        <f t="shared" si="15"/>
        <v>777775</v>
      </c>
      <c r="G161" s="579">
        <f t="shared" si="14"/>
        <v>89.140405809326467</v>
      </c>
    </row>
    <row r="162" spans="2:7" ht="14.1" customHeight="1" x14ac:dyDescent="0.25">
      <c r="B162" s="572"/>
      <c r="C162" s="572" t="s">
        <v>1117</v>
      </c>
      <c r="D162" s="381">
        <f>SUM(D6+D17+D25+D33+D42+D50+D58+D66+D74+D82+D90+D98+D106+D114+D122+D130+D138+D146+D154)</f>
        <v>10577885</v>
      </c>
      <c r="E162" s="381">
        <f t="shared" si="15"/>
        <v>11951698</v>
      </c>
      <c r="F162" s="381">
        <f t="shared" si="15"/>
        <v>8064978</v>
      </c>
      <c r="G162" s="579">
        <f t="shared" si="14"/>
        <v>67.479767310050846</v>
      </c>
    </row>
    <row r="163" spans="2:7" ht="14.1" customHeight="1" x14ac:dyDescent="0.25">
      <c r="B163" s="572"/>
      <c r="C163" s="572" t="s">
        <v>1118</v>
      </c>
      <c r="D163" s="381">
        <f>SUM(D7+D18+D26+D34+D43+D51+D59+D67+D75+D83+D91+D99+D107+D115+D123+D131+D139+D147+D155)</f>
        <v>99170</v>
      </c>
      <c r="E163" s="381">
        <f t="shared" si="15"/>
        <v>98587</v>
      </c>
      <c r="F163" s="381">
        <f t="shared" si="15"/>
        <v>73973</v>
      </c>
      <c r="G163" s="579">
        <f t="shared" si="14"/>
        <v>75.033219389980417</v>
      </c>
    </row>
    <row r="164" spans="2:7" ht="14.1" customHeight="1" x14ac:dyDescent="0.25">
      <c r="B164" s="572"/>
      <c r="C164" s="575" t="s">
        <v>1119</v>
      </c>
      <c r="D164" s="381">
        <f>SUM(D8+D19+D27+D35+D44+D52+D60+D68+D76+D84+D92+D100+D108+D116+D124+D132+D140+D148+D156)</f>
        <v>3848053</v>
      </c>
      <c r="E164" s="381">
        <f t="shared" si="15"/>
        <v>4467449</v>
      </c>
      <c r="F164" s="381">
        <f t="shared" si="15"/>
        <v>3633018</v>
      </c>
      <c r="G164" s="579">
        <f t="shared" si="14"/>
        <v>81.321980396418624</v>
      </c>
    </row>
    <row r="165" spans="2:7" ht="14.1" customHeight="1" x14ac:dyDescent="0.25">
      <c r="B165" s="572"/>
      <c r="C165" s="572" t="s">
        <v>1120</v>
      </c>
      <c r="D165" s="381">
        <f>SUM(D9+D20+D28+D36+D45+D53+D61+D69+D77+D85+D93+D101+D109+D117+D125+D133+D141+D149+D157)</f>
        <v>28753625</v>
      </c>
      <c r="E165" s="381">
        <f t="shared" si="15"/>
        <v>34751029</v>
      </c>
      <c r="F165" s="381">
        <f t="shared" si="15"/>
        <v>13255363</v>
      </c>
      <c r="G165" s="579">
        <f t="shared" si="14"/>
        <v>38.143800000857532</v>
      </c>
    </row>
    <row r="166" spans="2:7" ht="14.1" customHeight="1" x14ac:dyDescent="0.25">
      <c r="B166" s="572"/>
      <c r="C166" s="572" t="s">
        <v>1121</v>
      </c>
      <c r="D166" s="381">
        <f>SUM(D10+D21+D29+D37+D46+D54+D62+D70+D78+D86+D94+D102+D110+D118+D126+D134+D142+D150+D158)</f>
        <v>3638023</v>
      </c>
      <c r="E166" s="381">
        <f t="shared" si="15"/>
        <v>6594881</v>
      </c>
      <c r="F166" s="381">
        <f t="shared" si="15"/>
        <v>2303448</v>
      </c>
      <c r="G166" s="579">
        <f t="shared" si="14"/>
        <v>34.927817499663753</v>
      </c>
    </row>
    <row r="167" spans="2:7" ht="14.1" customHeight="1" x14ac:dyDescent="0.25">
      <c r="B167" s="572"/>
      <c r="C167" s="572" t="s">
        <v>1122</v>
      </c>
      <c r="D167" s="381">
        <f>SUM(D11)</f>
        <v>113334</v>
      </c>
      <c r="E167" s="381">
        <f>SUM(E11+E38)</f>
        <v>140670</v>
      </c>
      <c r="F167" s="381">
        <f>SUM(F11+F38)</f>
        <v>109968</v>
      </c>
      <c r="G167" s="579">
        <f t="shared" si="14"/>
        <v>78.174450842397107</v>
      </c>
    </row>
    <row r="168" spans="2:7" ht="14.1" customHeight="1" x14ac:dyDescent="0.25">
      <c r="B168" s="572"/>
      <c r="C168" s="572" t="s">
        <v>1123</v>
      </c>
      <c r="D168" s="381">
        <f>D12</f>
        <v>111534</v>
      </c>
      <c r="E168" s="381">
        <f>E12</f>
        <v>111534</v>
      </c>
      <c r="F168" s="381">
        <f>F12</f>
        <v>111533</v>
      </c>
      <c r="G168" s="579">
        <f t="shared" si="14"/>
        <v>99.999103412412353</v>
      </c>
    </row>
    <row r="169" spans="2:7" ht="14.1" customHeight="1" x14ac:dyDescent="0.25">
      <c r="B169" s="572"/>
      <c r="C169" s="572" t="s">
        <v>1124</v>
      </c>
      <c r="D169" s="381">
        <f>SUM(D13)</f>
        <v>10194029</v>
      </c>
      <c r="E169" s="381">
        <f>SUM(E13)</f>
        <v>12051562</v>
      </c>
      <c r="F169" s="381">
        <f>SUM(F13)</f>
        <v>9221562</v>
      </c>
      <c r="G169" s="579">
        <f t="shared" si="14"/>
        <v>76.517566768523452</v>
      </c>
    </row>
  </sheetData>
  <mergeCells count="5">
    <mergeCell ref="A1:A2"/>
    <mergeCell ref="B1:B2"/>
    <mergeCell ref="C1:C2"/>
    <mergeCell ref="D1:F1"/>
    <mergeCell ref="G1:G2"/>
  </mergeCells>
  <printOptions horizontalCentered="1" verticalCentered="1"/>
  <pageMargins left="0.78740157480314965" right="0.78740157480314965" top="1.1023622047244095" bottom="0.6692913385826772" header="0.51181102362204722" footer="0.51181102362204722"/>
  <pageSetup paperSize="9" orientation="portrait" r:id="rId1"/>
  <headerFooter alignWithMargins="0">
    <oddHeader>&amp;CZalaegerszeg Megyei Jogú Város Önkormányzata
kiadási előirányzatainak teljesítése
2021. évben kiemelt előirányzatonként&amp;R&amp;"Times New Roman CE,Félkövér dőlt"9.  melléklet
Adatok: eFt-ban</oddHead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P21"/>
  <sheetViews>
    <sheetView topLeftCell="A7" workbookViewId="0">
      <selection activeCell="F25" sqref="F25"/>
    </sheetView>
  </sheetViews>
  <sheetFormatPr defaultRowHeight="13.2" x14ac:dyDescent="0.25"/>
  <cols>
    <col min="1" max="1" width="4.6640625" customWidth="1"/>
    <col min="2" max="2" width="34.33203125" customWidth="1"/>
    <col min="3" max="3" width="11.33203125" customWidth="1"/>
    <col min="4" max="4" width="12" customWidth="1"/>
    <col min="5" max="5" width="11.6640625" customWidth="1"/>
    <col min="6" max="6" width="6.33203125" customWidth="1"/>
    <col min="7" max="7" width="11.109375" customWidth="1"/>
    <col min="8" max="8" width="8.109375" customWidth="1"/>
    <col min="9" max="9" width="6.6640625" customWidth="1"/>
    <col min="10" max="10" width="11" customWidth="1"/>
    <col min="11" max="11" width="7.6640625" customWidth="1"/>
    <col min="12" max="12" width="8.33203125" customWidth="1"/>
    <col min="13" max="13" width="7.44140625" customWidth="1"/>
    <col min="14" max="14" width="9.6640625" customWidth="1"/>
    <col min="15" max="15" width="11.109375" customWidth="1"/>
    <col min="16" max="16" width="7.109375" customWidth="1"/>
    <col min="256" max="256" width="4.6640625" customWidth="1"/>
    <col min="257" max="257" width="34.33203125" customWidth="1"/>
    <col min="258" max="258" width="11.33203125" customWidth="1"/>
    <col min="259" max="259" width="12" customWidth="1"/>
    <col min="260" max="260" width="11.6640625" customWidth="1"/>
    <col min="261" max="261" width="6.33203125" customWidth="1"/>
    <col min="263" max="263" width="8.109375" customWidth="1"/>
    <col min="264" max="264" width="6.6640625" customWidth="1"/>
    <col min="266" max="266" width="7.6640625" customWidth="1"/>
    <col min="267" max="267" width="8.33203125" customWidth="1"/>
    <col min="268" max="268" width="7.44140625" customWidth="1"/>
    <col min="269" max="269" width="9.6640625" customWidth="1"/>
    <col min="270" max="270" width="11.109375" customWidth="1"/>
    <col min="271" max="271" width="7.109375" customWidth="1"/>
    <col min="272" max="272" width="15.44140625" customWidth="1"/>
    <col min="512" max="512" width="4.6640625" customWidth="1"/>
    <col min="513" max="513" width="34.33203125" customWidth="1"/>
    <col min="514" max="514" width="11.33203125" customWidth="1"/>
    <col min="515" max="515" width="12" customWidth="1"/>
    <col min="516" max="516" width="11.6640625" customWidth="1"/>
    <col min="517" max="517" width="6.33203125" customWidth="1"/>
    <col min="519" max="519" width="8.109375" customWidth="1"/>
    <col min="520" max="520" width="6.6640625" customWidth="1"/>
    <col min="522" max="522" width="7.6640625" customWidth="1"/>
    <col min="523" max="523" width="8.33203125" customWidth="1"/>
    <col min="524" max="524" width="7.44140625" customWidth="1"/>
    <col min="525" max="525" width="9.6640625" customWidth="1"/>
    <col min="526" max="526" width="11.109375" customWidth="1"/>
    <col min="527" max="527" width="7.109375" customWidth="1"/>
    <col min="528" max="528" width="15.44140625" customWidth="1"/>
    <col min="768" max="768" width="4.6640625" customWidth="1"/>
    <col min="769" max="769" width="34.33203125" customWidth="1"/>
    <col min="770" max="770" width="11.33203125" customWidth="1"/>
    <col min="771" max="771" width="12" customWidth="1"/>
    <col min="772" max="772" width="11.6640625" customWidth="1"/>
    <col min="773" max="773" width="6.33203125" customWidth="1"/>
    <col min="775" max="775" width="8.109375" customWidth="1"/>
    <col min="776" max="776" width="6.6640625" customWidth="1"/>
    <col min="778" max="778" width="7.6640625" customWidth="1"/>
    <col min="779" max="779" width="8.33203125" customWidth="1"/>
    <col min="780" max="780" width="7.44140625" customWidth="1"/>
    <col min="781" max="781" width="9.6640625" customWidth="1"/>
    <col min="782" max="782" width="11.109375" customWidth="1"/>
    <col min="783" max="783" width="7.109375" customWidth="1"/>
    <col min="784" max="784" width="15.44140625" customWidth="1"/>
    <col min="1024" max="1024" width="4.6640625" customWidth="1"/>
    <col min="1025" max="1025" width="34.33203125" customWidth="1"/>
    <col min="1026" max="1026" width="11.33203125" customWidth="1"/>
    <col min="1027" max="1027" width="12" customWidth="1"/>
    <col min="1028" max="1028" width="11.6640625" customWidth="1"/>
    <col min="1029" max="1029" width="6.33203125" customWidth="1"/>
    <col min="1031" max="1031" width="8.109375" customWidth="1"/>
    <col min="1032" max="1032" width="6.6640625" customWidth="1"/>
    <col min="1034" max="1034" width="7.6640625" customWidth="1"/>
    <col min="1035" max="1035" width="8.33203125" customWidth="1"/>
    <col min="1036" max="1036" width="7.44140625" customWidth="1"/>
    <col min="1037" max="1037" width="9.6640625" customWidth="1"/>
    <col min="1038" max="1038" width="11.109375" customWidth="1"/>
    <col min="1039" max="1039" width="7.109375" customWidth="1"/>
    <col min="1040" max="1040" width="15.44140625" customWidth="1"/>
    <col min="1280" max="1280" width="4.6640625" customWidth="1"/>
    <col min="1281" max="1281" width="34.33203125" customWidth="1"/>
    <col min="1282" max="1282" width="11.33203125" customWidth="1"/>
    <col min="1283" max="1283" width="12" customWidth="1"/>
    <col min="1284" max="1284" width="11.6640625" customWidth="1"/>
    <col min="1285" max="1285" width="6.33203125" customWidth="1"/>
    <col min="1287" max="1287" width="8.109375" customWidth="1"/>
    <col min="1288" max="1288" width="6.6640625" customWidth="1"/>
    <col min="1290" max="1290" width="7.6640625" customWidth="1"/>
    <col min="1291" max="1291" width="8.33203125" customWidth="1"/>
    <col min="1292" max="1292" width="7.44140625" customWidth="1"/>
    <col min="1293" max="1293" width="9.6640625" customWidth="1"/>
    <col min="1294" max="1294" width="11.109375" customWidth="1"/>
    <col min="1295" max="1295" width="7.109375" customWidth="1"/>
    <col min="1296" max="1296" width="15.44140625" customWidth="1"/>
    <col min="1536" max="1536" width="4.6640625" customWidth="1"/>
    <col min="1537" max="1537" width="34.33203125" customWidth="1"/>
    <col min="1538" max="1538" width="11.33203125" customWidth="1"/>
    <col min="1539" max="1539" width="12" customWidth="1"/>
    <col min="1540" max="1540" width="11.6640625" customWidth="1"/>
    <col min="1541" max="1541" width="6.33203125" customWidth="1"/>
    <col min="1543" max="1543" width="8.109375" customWidth="1"/>
    <col min="1544" max="1544" width="6.6640625" customWidth="1"/>
    <col min="1546" max="1546" width="7.6640625" customWidth="1"/>
    <col min="1547" max="1547" width="8.33203125" customWidth="1"/>
    <col min="1548" max="1548" width="7.44140625" customWidth="1"/>
    <col min="1549" max="1549" width="9.6640625" customWidth="1"/>
    <col min="1550" max="1550" width="11.109375" customWidth="1"/>
    <col min="1551" max="1551" width="7.109375" customWidth="1"/>
    <col min="1552" max="1552" width="15.44140625" customWidth="1"/>
    <col min="1792" max="1792" width="4.6640625" customWidth="1"/>
    <col min="1793" max="1793" width="34.33203125" customWidth="1"/>
    <col min="1794" max="1794" width="11.33203125" customWidth="1"/>
    <col min="1795" max="1795" width="12" customWidth="1"/>
    <col min="1796" max="1796" width="11.6640625" customWidth="1"/>
    <col min="1797" max="1797" width="6.33203125" customWidth="1"/>
    <col min="1799" max="1799" width="8.109375" customWidth="1"/>
    <col min="1800" max="1800" width="6.6640625" customWidth="1"/>
    <col min="1802" max="1802" width="7.6640625" customWidth="1"/>
    <col min="1803" max="1803" width="8.33203125" customWidth="1"/>
    <col min="1804" max="1804" width="7.44140625" customWidth="1"/>
    <col min="1805" max="1805" width="9.6640625" customWidth="1"/>
    <col min="1806" max="1806" width="11.109375" customWidth="1"/>
    <col min="1807" max="1807" width="7.109375" customWidth="1"/>
    <col min="1808" max="1808" width="15.44140625" customWidth="1"/>
    <col min="2048" max="2048" width="4.6640625" customWidth="1"/>
    <col min="2049" max="2049" width="34.33203125" customWidth="1"/>
    <col min="2050" max="2050" width="11.33203125" customWidth="1"/>
    <col min="2051" max="2051" width="12" customWidth="1"/>
    <col min="2052" max="2052" width="11.6640625" customWidth="1"/>
    <col min="2053" max="2053" width="6.33203125" customWidth="1"/>
    <col min="2055" max="2055" width="8.109375" customWidth="1"/>
    <col min="2056" max="2056" width="6.6640625" customWidth="1"/>
    <col min="2058" max="2058" width="7.6640625" customWidth="1"/>
    <col min="2059" max="2059" width="8.33203125" customWidth="1"/>
    <col min="2060" max="2060" width="7.44140625" customWidth="1"/>
    <col min="2061" max="2061" width="9.6640625" customWidth="1"/>
    <col min="2062" max="2062" width="11.109375" customWidth="1"/>
    <col min="2063" max="2063" width="7.109375" customWidth="1"/>
    <col min="2064" max="2064" width="15.44140625" customWidth="1"/>
    <col min="2304" max="2304" width="4.6640625" customWidth="1"/>
    <col min="2305" max="2305" width="34.33203125" customWidth="1"/>
    <col min="2306" max="2306" width="11.33203125" customWidth="1"/>
    <col min="2307" max="2307" width="12" customWidth="1"/>
    <col min="2308" max="2308" width="11.6640625" customWidth="1"/>
    <col min="2309" max="2309" width="6.33203125" customWidth="1"/>
    <col min="2311" max="2311" width="8.109375" customWidth="1"/>
    <col min="2312" max="2312" width="6.6640625" customWidth="1"/>
    <col min="2314" max="2314" width="7.6640625" customWidth="1"/>
    <col min="2315" max="2315" width="8.33203125" customWidth="1"/>
    <col min="2316" max="2316" width="7.44140625" customWidth="1"/>
    <col min="2317" max="2317" width="9.6640625" customWidth="1"/>
    <col min="2318" max="2318" width="11.109375" customWidth="1"/>
    <col min="2319" max="2319" width="7.109375" customWidth="1"/>
    <col min="2320" max="2320" width="15.44140625" customWidth="1"/>
    <col min="2560" max="2560" width="4.6640625" customWidth="1"/>
    <col min="2561" max="2561" width="34.33203125" customWidth="1"/>
    <col min="2562" max="2562" width="11.33203125" customWidth="1"/>
    <col min="2563" max="2563" width="12" customWidth="1"/>
    <col min="2564" max="2564" width="11.6640625" customWidth="1"/>
    <col min="2565" max="2565" width="6.33203125" customWidth="1"/>
    <col min="2567" max="2567" width="8.109375" customWidth="1"/>
    <col min="2568" max="2568" width="6.6640625" customWidth="1"/>
    <col min="2570" max="2570" width="7.6640625" customWidth="1"/>
    <col min="2571" max="2571" width="8.33203125" customWidth="1"/>
    <col min="2572" max="2572" width="7.44140625" customWidth="1"/>
    <col min="2573" max="2573" width="9.6640625" customWidth="1"/>
    <col min="2574" max="2574" width="11.109375" customWidth="1"/>
    <col min="2575" max="2575" width="7.109375" customWidth="1"/>
    <col min="2576" max="2576" width="15.44140625" customWidth="1"/>
    <col min="2816" max="2816" width="4.6640625" customWidth="1"/>
    <col min="2817" max="2817" width="34.33203125" customWidth="1"/>
    <col min="2818" max="2818" width="11.33203125" customWidth="1"/>
    <col min="2819" max="2819" width="12" customWidth="1"/>
    <col min="2820" max="2820" width="11.6640625" customWidth="1"/>
    <col min="2821" max="2821" width="6.33203125" customWidth="1"/>
    <col min="2823" max="2823" width="8.109375" customWidth="1"/>
    <col min="2824" max="2824" width="6.6640625" customWidth="1"/>
    <col min="2826" max="2826" width="7.6640625" customWidth="1"/>
    <col min="2827" max="2827" width="8.33203125" customWidth="1"/>
    <col min="2828" max="2828" width="7.44140625" customWidth="1"/>
    <col min="2829" max="2829" width="9.6640625" customWidth="1"/>
    <col min="2830" max="2830" width="11.109375" customWidth="1"/>
    <col min="2831" max="2831" width="7.109375" customWidth="1"/>
    <col min="2832" max="2832" width="15.44140625" customWidth="1"/>
    <col min="3072" max="3072" width="4.6640625" customWidth="1"/>
    <col min="3073" max="3073" width="34.33203125" customWidth="1"/>
    <col min="3074" max="3074" width="11.33203125" customWidth="1"/>
    <col min="3075" max="3075" width="12" customWidth="1"/>
    <col min="3076" max="3076" width="11.6640625" customWidth="1"/>
    <col min="3077" max="3077" width="6.33203125" customWidth="1"/>
    <col min="3079" max="3079" width="8.109375" customWidth="1"/>
    <col min="3080" max="3080" width="6.6640625" customWidth="1"/>
    <col min="3082" max="3082" width="7.6640625" customWidth="1"/>
    <col min="3083" max="3083" width="8.33203125" customWidth="1"/>
    <col min="3084" max="3084" width="7.44140625" customWidth="1"/>
    <col min="3085" max="3085" width="9.6640625" customWidth="1"/>
    <col min="3086" max="3086" width="11.109375" customWidth="1"/>
    <col min="3087" max="3087" width="7.109375" customWidth="1"/>
    <col min="3088" max="3088" width="15.44140625" customWidth="1"/>
    <col min="3328" max="3328" width="4.6640625" customWidth="1"/>
    <col min="3329" max="3329" width="34.33203125" customWidth="1"/>
    <col min="3330" max="3330" width="11.33203125" customWidth="1"/>
    <col min="3331" max="3331" width="12" customWidth="1"/>
    <col min="3332" max="3332" width="11.6640625" customWidth="1"/>
    <col min="3333" max="3333" width="6.33203125" customWidth="1"/>
    <col min="3335" max="3335" width="8.109375" customWidth="1"/>
    <col min="3336" max="3336" width="6.6640625" customWidth="1"/>
    <col min="3338" max="3338" width="7.6640625" customWidth="1"/>
    <col min="3339" max="3339" width="8.33203125" customWidth="1"/>
    <col min="3340" max="3340" width="7.44140625" customWidth="1"/>
    <col min="3341" max="3341" width="9.6640625" customWidth="1"/>
    <col min="3342" max="3342" width="11.109375" customWidth="1"/>
    <col min="3343" max="3343" width="7.109375" customWidth="1"/>
    <col min="3344" max="3344" width="15.44140625" customWidth="1"/>
    <col min="3584" max="3584" width="4.6640625" customWidth="1"/>
    <col min="3585" max="3585" width="34.33203125" customWidth="1"/>
    <col min="3586" max="3586" width="11.33203125" customWidth="1"/>
    <col min="3587" max="3587" width="12" customWidth="1"/>
    <col min="3588" max="3588" width="11.6640625" customWidth="1"/>
    <col min="3589" max="3589" width="6.33203125" customWidth="1"/>
    <col min="3591" max="3591" width="8.109375" customWidth="1"/>
    <col min="3592" max="3592" width="6.6640625" customWidth="1"/>
    <col min="3594" max="3594" width="7.6640625" customWidth="1"/>
    <col min="3595" max="3595" width="8.33203125" customWidth="1"/>
    <col min="3596" max="3596" width="7.44140625" customWidth="1"/>
    <col min="3597" max="3597" width="9.6640625" customWidth="1"/>
    <col min="3598" max="3598" width="11.109375" customWidth="1"/>
    <col min="3599" max="3599" width="7.109375" customWidth="1"/>
    <col min="3600" max="3600" width="15.44140625" customWidth="1"/>
    <col min="3840" max="3840" width="4.6640625" customWidth="1"/>
    <col min="3841" max="3841" width="34.33203125" customWidth="1"/>
    <col min="3842" max="3842" width="11.33203125" customWidth="1"/>
    <col min="3843" max="3843" width="12" customWidth="1"/>
    <col min="3844" max="3844" width="11.6640625" customWidth="1"/>
    <col min="3845" max="3845" width="6.33203125" customWidth="1"/>
    <col min="3847" max="3847" width="8.109375" customWidth="1"/>
    <col min="3848" max="3848" width="6.6640625" customWidth="1"/>
    <col min="3850" max="3850" width="7.6640625" customWidth="1"/>
    <col min="3851" max="3851" width="8.33203125" customWidth="1"/>
    <col min="3852" max="3852" width="7.44140625" customWidth="1"/>
    <col min="3853" max="3853" width="9.6640625" customWidth="1"/>
    <col min="3854" max="3854" width="11.109375" customWidth="1"/>
    <col min="3855" max="3855" width="7.109375" customWidth="1"/>
    <col min="3856" max="3856" width="15.44140625" customWidth="1"/>
    <col min="4096" max="4096" width="4.6640625" customWidth="1"/>
    <col min="4097" max="4097" width="34.33203125" customWidth="1"/>
    <col min="4098" max="4098" width="11.33203125" customWidth="1"/>
    <col min="4099" max="4099" width="12" customWidth="1"/>
    <col min="4100" max="4100" width="11.6640625" customWidth="1"/>
    <col min="4101" max="4101" width="6.33203125" customWidth="1"/>
    <col min="4103" max="4103" width="8.109375" customWidth="1"/>
    <col min="4104" max="4104" width="6.6640625" customWidth="1"/>
    <col min="4106" max="4106" width="7.6640625" customWidth="1"/>
    <col min="4107" max="4107" width="8.33203125" customWidth="1"/>
    <col min="4108" max="4108" width="7.44140625" customWidth="1"/>
    <col min="4109" max="4109" width="9.6640625" customWidth="1"/>
    <col min="4110" max="4110" width="11.109375" customWidth="1"/>
    <col min="4111" max="4111" width="7.109375" customWidth="1"/>
    <col min="4112" max="4112" width="15.44140625" customWidth="1"/>
    <col min="4352" max="4352" width="4.6640625" customWidth="1"/>
    <col min="4353" max="4353" width="34.33203125" customWidth="1"/>
    <col min="4354" max="4354" width="11.33203125" customWidth="1"/>
    <col min="4355" max="4355" width="12" customWidth="1"/>
    <col min="4356" max="4356" width="11.6640625" customWidth="1"/>
    <col min="4357" max="4357" width="6.33203125" customWidth="1"/>
    <col min="4359" max="4359" width="8.109375" customWidth="1"/>
    <col min="4360" max="4360" width="6.6640625" customWidth="1"/>
    <col min="4362" max="4362" width="7.6640625" customWidth="1"/>
    <col min="4363" max="4363" width="8.33203125" customWidth="1"/>
    <col min="4364" max="4364" width="7.44140625" customWidth="1"/>
    <col min="4365" max="4365" width="9.6640625" customWidth="1"/>
    <col min="4366" max="4366" width="11.109375" customWidth="1"/>
    <col min="4367" max="4367" width="7.109375" customWidth="1"/>
    <col min="4368" max="4368" width="15.44140625" customWidth="1"/>
    <col min="4608" max="4608" width="4.6640625" customWidth="1"/>
    <col min="4609" max="4609" width="34.33203125" customWidth="1"/>
    <col min="4610" max="4610" width="11.33203125" customWidth="1"/>
    <col min="4611" max="4611" width="12" customWidth="1"/>
    <col min="4612" max="4612" width="11.6640625" customWidth="1"/>
    <col min="4613" max="4613" width="6.33203125" customWidth="1"/>
    <col min="4615" max="4615" width="8.109375" customWidth="1"/>
    <col min="4616" max="4616" width="6.6640625" customWidth="1"/>
    <col min="4618" max="4618" width="7.6640625" customWidth="1"/>
    <col min="4619" max="4619" width="8.33203125" customWidth="1"/>
    <col min="4620" max="4620" width="7.44140625" customWidth="1"/>
    <col min="4621" max="4621" width="9.6640625" customWidth="1"/>
    <col min="4622" max="4622" width="11.109375" customWidth="1"/>
    <col min="4623" max="4623" width="7.109375" customWidth="1"/>
    <col min="4624" max="4624" width="15.44140625" customWidth="1"/>
    <col min="4864" max="4864" width="4.6640625" customWidth="1"/>
    <col min="4865" max="4865" width="34.33203125" customWidth="1"/>
    <col min="4866" max="4866" width="11.33203125" customWidth="1"/>
    <col min="4867" max="4867" width="12" customWidth="1"/>
    <col min="4868" max="4868" width="11.6640625" customWidth="1"/>
    <col min="4869" max="4869" width="6.33203125" customWidth="1"/>
    <col min="4871" max="4871" width="8.109375" customWidth="1"/>
    <col min="4872" max="4872" width="6.6640625" customWidth="1"/>
    <col min="4874" max="4874" width="7.6640625" customWidth="1"/>
    <col min="4875" max="4875" width="8.33203125" customWidth="1"/>
    <col min="4876" max="4876" width="7.44140625" customWidth="1"/>
    <col min="4877" max="4877" width="9.6640625" customWidth="1"/>
    <col min="4878" max="4878" width="11.109375" customWidth="1"/>
    <col min="4879" max="4879" width="7.109375" customWidth="1"/>
    <col min="4880" max="4880" width="15.44140625" customWidth="1"/>
    <col min="5120" max="5120" width="4.6640625" customWidth="1"/>
    <col min="5121" max="5121" width="34.33203125" customWidth="1"/>
    <col min="5122" max="5122" width="11.33203125" customWidth="1"/>
    <col min="5123" max="5123" width="12" customWidth="1"/>
    <col min="5124" max="5124" width="11.6640625" customWidth="1"/>
    <col min="5125" max="5125" width="6.33203125" customWidth="1"/>
    <col min="5127" max="5127" width="8.109375" customWidth="1"/>
    <col min="5128" max="5128" width="6.6640625" customWidth="1"/>
    <col min="5130" max="5130" width="7.6640625" customWidth="1"/>
    <col min="5131" max="5131" width="8.33203125" customWidth="1"/>
    <col min="5132" max="5132" width="7.44140625" customWidth="1"/>
    <col min="5133" max="5133" width="9.6640625" customWidth="1"/>
    <col min="5134" max="5134" width="11.109375" customWidth="1"/>
    <col min="5135" max="5135" width="7.109375" customWidth="1"/>
    <col min="5136" max="5136" width="15.44140625" customWidth="1"/>
    <col min="5376" max="5376" width="4.6640625" customWidth="1"/>
    <col min="5377" max="5377" width="34.33203125" customWidth="1"/>
    <col min="5378" max="5378" width="11.33203125" customWidth="1"/>
    <col min="5379" max="5379" width="12" customWidth="1"/>
    <col min="5380" max="5380" width="11.6640625" customWidth="1"/>
    <col min="5381" max="5381" width="6.33203125" customWidth="1"/>
    <col min="5383" max="5383" width="8.109375" customWidth="1"/>
    <col min="5384" max="5384" width="6.6640625" customWidth="1"/>
    <col min="5386" max="5386" width="7.6640625" customWidth="1"/>
    <col min="5387" max="5387" width="8.33203125" customWidth="1"/>
    <col min="5388" max="5388" width="7.44140625" customWidth="1"/>
    <col min="5389" max="5389" width="9.6640625" customWidth="1"/>
    <col min="5390" max="5390" width="11.109375" customWidth="1"/>
    <col min="5391" max="5391" width="7.109375" customWidth="1"/>
    <col min="5392" max="5392" width="15.44140625" customWidth="1"/>
    <col min="5632" max="5632" width="4.6640625" customWidth="1"/>
    <col min="5633" max="5633" width="34.33203125" customWidth="1"/>
    <col min="5634" max="5634" width="11.33203125" customWidth="1"/>
    <col min="5635" max="5635" width="12" customWidth="1"/>
    <col min="5636" max="5636" width="11.6640625" customWidth="1"/>
    <col min="5637" max="5637" width="6.33203125" customWidth="1"/>
    <col min="5639" max="5639" width="8.109375" customWidth="1"/>
    <col min="5640" max="5640" width="6.6640625" customWidth="1"/>
    <col min="5642" max="5642" width="7.6640625" customWidth="1"/>
    <col min="5643" max="5643" width="8.33203125" customWidth="1"/>
    <col min="5644" max="5644" width="7.44140625" customWidth="1"/>
    <col min="5645" max="5645" width="9.6640625" customWidth="1"/>
    <col min="5646" max="5646" width="11.109375" customWidth="1"/>
    <col min="5647" max="5647" width="7.109375" customWidth="1"/>
    <col min="5648" max="5648" width="15.44140625" customWidth="1"/>
    <col min="5888" max="5888" width="4.6640625" customWidth="1"/>
    <col min="5889" max="5889" width="34.33203125" customWidth="1"/>
    <col min="5890" max="5890" width="11.33203125" customWidth="1"/>
    <col min="5891" max="5891" width="12" customWidth="1"/>
    <col min="5892" max="5892" width="11.6640625" customWidth="1"/>
    <col min="5893" max="5893" width="6.33203125" customWidth="1"/>
    <col min="5895" max="5895" width="8.109375" customWidth="1"/>
    <col min="5896" max="5896" width="6.6640625" customWidth="1"/>
    <col min="5898" max="5898" width="7.6640625" customWidth="1"/>
    <col min="5899" max="5899" width="8.33203125" customWidth="1"/>
    <col min="5900" max="5900" width="7.44140625" customWidth="1"/>
    <col min="5901" max="5901" width="9.6640625" customWidth="1"/>
    <col min="5902" max="5902" width="11.109375" customWidth="1"/>
    <col min="5903" max="5903" width="7.109375" customWidth="1"/>
    <col min="5904" max="5904" width="15.44140625" customWidth="1"/>
    <col min="6144" max="6144" width="4.6640625" customWidth="1"/>
    <col min="6145" max="6145" width="34.33203125" customWidth="1"/>
    <col min="6146" max="6146" width="11.33203125" customWidth="1"/>
    <col min="6147" max="6147" width="12" customWidth="1"/>
    <col min="6148" max="6148" width="11.6640625" customWidth="1"/>
    <col min="6149" max="6149" width="6.33203125" customWidth="1"/>
    <col min="6151" max="6151" width="8.109375" customWidth="1"/>
    <col min="6152" max="6152" width="6.6640625" customWidth="1"/>
    <col min="6154" max="6154" width="7.6640625" customWidth="1"/>
    <col min="6155" max="6155" width="8.33203125" customWidth="1"/>
    <col min="6156" max="6156" width="7.44140625" customWidth="1"/>
    <col min="6157" max="6157" width="9.6640625" customWidth="1"/>
    <col min="6158" max="6158" width="11.109375" customWidth="1"/>
    <col min="6159" max="6159" width="7.109375" customWidth="1"/>
    <col min="6160" max="6160" width="15.44140625" customWidth="1"/>
    <col min="6400" max="6400" width="4.6640625" customWidth="1"/>
    <col min="6401" max="6401" width="34.33203125" customWidth="1"/>
    <col min="6402" max="6402" width="11.33203125" customWidth="1"/>
    <col min="6403" max="6403" width="12" customWidth="1"/>
    <col min="6404" max="6404" width="11.6640625" customWidth="1"/>
    <col min="6405" max="6405" width="6.33203125" customWidth="1"/>
    <col min="6407" max="6407" width="8.109375" customWidth="1"/>
    <col min="6408" max="6408" width="6.6640625" customWidth="1"/>
    <col min="6410" max="6410" width="7.6640625" customWidth="1"/>
    <col min="6411" max="6411" width="8.33203125" customWidth="1"/>
    <col min="6412" max="6412" width="7.44140625" customWidth="1"/>
    <col min="6413" max="6413" width="9.6640625" customWidth="1"/>
    <col min="6414" max="6414" width="11.109375" customWidth="1"/>
    <col min="6415" max="6415" width="7.109375" customWidth="1"/>
    <col min="6416" max="6416" width="15.44140625" customWidth="1"/>
    <col min="6656" max="6656" width="4.6640625" customWidth="1"/>
    <col min="6657" max="6657" width="34.33203125" customWidth="1"/>
    <col min="6658" max="6658" width="11.33203125" customWidth="1"/>
    <col min="6659" max="6659" width="12" customWidth="1"/>
    <col min="6660" max="6660" width="11.6640625" customWidth="1"/>
    <col min="6661" max="6661" width="6.33203125" customWidth="1"/>
    <col min="6663" max="6663" width="8.109375" customWidth="1"/>
    <col min="6664" max="6664" width="6.6640625" customWidth="1"/>
    <col min="6666" max="6666" width="7.6640625" customWidth="1"/>
    <col min="6667" max="6667" width="8.33203125" customWidth="1"/>
    <col min="6668" max="6668" width="7.44140625" customWidth="1"/>
    <col min="6669" max="6669" width="9.6640625" customWidth="1"/>
    <col min="6670" max="6670" width="11.109375" customWidth="1"/>
    <col min="6671" max="6671" width="7.109375" customWidth="1"/>
    <col min="6672" max="6672" width="15.44140625" customWidth="1"/>
    <col min="6912" max="6912" width="4.6640625" customWidth="1"/>
    <col min="6913" max="6913" width="34.33203125" customWidth="1"/>
    <col min="6914" max="6914" width="11.33203125" customWidth="1"/>
    <col min="6915" max="6915" width="12" customWidth="1"/>
    <col min="6916" max="6916" width="11.6640625" customWidth="1"/>
    <col min="6917" max="6917" width="6.33203125" customWidth="1"/>
    <col min="6919" max="6919" width="8.109375" customWidth="1"/>
    <col min="6920" max="6920" width="6.6640625" customWidth="1"/>
    <col min="6922" max="6922" width="7.6640625" customWidth="1"/>
    <col min="6923" max="6923" width="8.33203125" customWidth="1"/>
    <col min="6924" max="6924" width="7.44140625" customWidth="1"/>
    <col min="6925" max="6925" width="9.6640625" customWidth="1"/>
    <col min="6926" max="6926" width="11.109375" customWidth="1"/>
    <col min="6927" max="6927" width="7.109375" customWidth="1"/>
    <col min="6928" max="6928" width="15.44140625" customWidth="1"/>
    <col min="7168" max="7168" width="4.6640625" customWidth="1"/>
    <col min="7169" max="7169" width="34.33203125" customWidth="1"/>
    <col min="7170" max="7170" width="11.33203125" customWidth="1"/>
    <col min="7171" max="7171" width="12" customWidth="1"/>
    <col min="7172" max="7172" width="11.6640625" customWidth="1"/>
    <col min="7173" max="7173" width="6.33203125" customWidth="1"/>
    <col min="7175" max="7175" width="8.109375" customWidth="1"/>
    <col min="7176" max="7176" width="6.6640625" customWidth="1"/>
    <col min="7178" max="7178" width="7.6640625" customWidth="1"/>
    <col min="7179" max="7179" width="8.33203125" customWidth="1"/>
    <col min="7180" max="7180" width="7.44140625" customWidth="1"/>
    <col min="7181" max="7181" width="9.6640625" customWidth="1"/>
    <col min="7182" max="7182" width="11.109375" customWidth="1"/>
    <col min="7183" max="7183" width="7.109375" customWidth="1"/>
    <col min="7184" max="7184" width="15.44140625" customWidth="1"/>
    <col min="7424" max="7424" width="4.6640625" customWidth="1"/>
    <col min="7425" max="7425" width="34.33203125" customWidth="1"/>
    <col min="7426" max="7426" width="11.33203125" customWidth="1"/>
    <col min="7427" max="7427" width="12" customWidth="1"/>
    <col min="7428" max="7428" width="11.6640625" customWidth="1"/>
    <col min="7429" max="7429" width="6.33203125" customWidth="1"/>
    <col min="7431" max="7431" width="8.109375" customWidth="1"/>
    <col min="7432" max="7432" width="6.6640625" customWidth="1"/>
    <col min="7434" max="7434" width="7.6640625" customWidth="1"/>
    <col min="7435" max="7435" width="8.33203125" customWidth="1"/>
    <col min="7436" max="7436" width="7.44140625" customWidth="1"/>
    <col min="7437" max="7437" width="9.6640625" customWidth="1"/>
    <col min="7438" max="7438" width="11.109375" customWidth="1"/>
    <col min="7439" max="7439" width="7.109375" customWidth="1"/>
    <col min="7440" max="7440" width="15.44140625" customWidth="1"/>
    <col min="7680" max="7680" width="4.6640625" customWidth="1"/>
    <col min="7681" max="7681" width="34.33203125" customWidth="1"/>
    <col min="7682" max="7682" width="11.33203125" customWidth="1"/>
    <col min="7683" max="7683" width="12" customWidth="1"/>
    <col min="7684" max="7684" width="11.6640625" customWidth="1"/>
    <col min="7685" max="7685" width="6.33203125" customWidth="1"/>
    <col min="7687" max="7687" width="8.109375" customWidth="1"/>
    <col min="7688" max="7688" width="6.6640625" customWidth="1"/>
    <col min="7690" max="7690" width="7.6640625" customWidth="1"/>
    <col min="7691" max="7691" width="8.33203125" customWidth="1"/>
    <col min="7692" max="7692" width="7.44140625" customWidth="1"/>
    <col min="7693" max="7693" width="9.6640625" customWidth="1"/>
    <col min="7694" max="7694" width="11.109375" customWidth="1"/>
    <col min="7695" max="7695" width="7.109375" customWidth="1"/>
    <col min="7696" max="7696" width="15.44140625" customWidth="1"/>
    <col min="7936" max="7936" width="4.6640625" customWidth="1"/>
    <col min="7937" max="7937" width="34.33203125" customWidth="1"/>
    <col min="7938" max="7938" width="11.33203125" customWidth="1"/>
    <col min="7939" max="7939" width="12" customWidth="1"/>
    <col min="7940" max="7940" width="11.6640625" customWidth="1"/>
    <col min="7941" max="7941" width="6.33203125" customWidth="1"/>
    <col min="7943" max="7943" width="8.109375" customWidth="1"/>
    <col min="7944" max="7944" width="6.6640625" customWidth="1"/>
    <col min="7946" max="7946" width="7.6640625" customWidth="1"/>
    <col min="7947" max="7947" width="8.33203125" customWidth="1"/>
    <col min="7948" max="7948" width="7.44140625" customWidth="1"/>
    <col min="7949" max="7949" width="9.6640625" customWidth="1"/>
    <col min="7950" max="7950" width="11.109375" customWidth="1"/>
    <col min="7951" max="7951" width="7.109375" customWidth="1"/>
    <col min="7952" max="7952" width="15.44140625" customWidth="1"/>
    <col min="8192" max="8192" width="4.6640625" customWidth="1"/>
    <col min="8193" max="8193" width="34.33203125" customWidth="1"/>
    <col min="8194" max="8194" width="11.33203125" customWidth="1"/>
    <col min="8195" max="8195" width="12" customWidth="1"/>
    <col min="8196" max="8196" width="11.6640625" customWidth="1"/>
    <col min="8197" max="8197" width="6.33203125" customWidth="1"/>
    <col min="8199" max="8199" width="8.109375" customWidth="1"/>
    <col min="8200" max="8200" width="6.6640625" customWidth="1"/>
    <col min="8202" max="8202" width="7.6640625" customWidth="1"/>
    <col min="8203" max="8203" width="8.33203125" customWidth="1"/>
    <col min="8204" max="8204" width="7.44140625" customWidth="1"/>
    <col min="8205" max="8205" width="9.6640625" customWidth="1"/>
    <col min="8206" max="8206" width="11.109375" customWidth="1"/>
    <col min="8207" max="8207" width="7.109375" customWidth="1"/>
    <col min="8208" max="8208" width="15.44140625" customWidth="1"/>
    <col min="8448" max="8448" width="4.6640625" customWidth="1"/>
    <col min="8449" max="8449" width="34.33203125" customWidth="1"/>
    <col min="8450" max="8450" width="11.33203125" customWidth="1"/>
    <col min="8451" max="8451" width="12" customWidth="1"/>
    <col min="8452" max="8452" width="11.6640625" customWidth="1"/>
    <col min="8453" max="8453" width="6.33203125" customWidth="1"/>
    <col min="8455" max="8455" width="8.109375" customWidth="1"/>
    <col min="8456" max="8456" width="6.6640625" customWidth="1"/>
    <col min="8458" max="8458" width="7.6640625" customWidth="1"/>
    <col min="8459" max="8459" width="8.33203125" customWidth="1"/>
    <col min="8460" max="8460" width="7.44140625" customWidth="1"/>
    <col min="8461" max="8461" width="9.6640625" customWidth="1"/>
    <col min="8462" max="8462" width="11.109375" customWidth="1"/>
    <col min="8463" max="8463" width="7.109375" customWidth="1"/>
    <col min="8464" max="8464" width="15.44140625" customWidth="1"/>
    <col min="8704" max="8704" width="4.6640625" customWidth="1"/>
    <col min="8705" max="8705" width="34.33203125" customWidth="1"/>
    <col min="8706" max="8706" width="11.33203125" customWidth="1"/>
    <col min="8707" max="8707" width="12" customWidth="1"/>
    <col min="8708" max="8708" width="11.6640625" customWidth="1"/>
    <col min="8709" max="8709" width="6.33203125" customWidth="1"/>
    <col min="8711" max="8711" width="8.109375" customWidth="1"/>
    <col min="8712" max="8712" width="6.6640625" customWidth="1"/>
    <col min="8714" max="8714" width="7.6640625" customWidth="1"/>
    <col min="8715" max="8715" width="8.33203125" customWidth="1"/>
    <col min="8716" max="8716" width="7.44140625" customWidth="1"/>
    <col min="8717" max="8717" width="9.6640625" customWidth="1"/>
    <col min="8718" max="8718" width="11.109375" customWidth="1"/>
    <col min="8719" max="8719" width="7.109375" customWidth="1"/>
    <col min="8720" max="8720" width="15.44140625" customWidth="1"/>
    <col min="8960" max="8960" width="4.6640625" customWidth="1"/>
    <col min="8961" max="8961" width="34.33203125" customWidth="1"/>
    <col min="8962" max="8962" width="11.33203125" customWidth="1"/>
    <col min="8963" max="8963" width="12" customWidth="1"/>
    <col min="8964" max="8964" width="11.6640625" customWidth="1"/>
    <col min="8965" max="8965" width="6.33203125" customWidth="1"/>
    <col min="8967" max="8967" width="8.109375" customWidth="1"/>
    <col min="8968" max="8968" width="6.6640625" customWidth="1"/>
    <col min="8970" max="8970" width="7.6640625" customWidth="1"/>
    <col min="8971" max="8971" width="8.33203125" customWidth="1"/>
    <col min="8972" max="8972" width="7.44140625" customWidth="1"/>
    <col min="8973" max="8973" width="9.6640625" customWidth="1"/>
    <col min="8974" max="8974" width="11.109375" customWidth="1"/>
    <col min="8975" max="8975" width="7.109375" customWidth="1"/>
    <col min="8976" max="8976" width="15.44140625" customWidth="1"/>
    <col min="9216" max="9216" width="4.6640625" customWidth="1"/>
    <col min="9217" max="9217" width="34.33203125" customWidth="1"/>
    <col min="9218" max="9218" width="11.33203125" customWidth="1"/>
    <col min="9219" max="9219" width="12" customWidth="1"/>
    <col min="9220" max="9220" width="11.6640625" customWidth="1"/>
    <col min="9221" max="9221" width="6.33203125" customWidth="1"/>
    <col min="9223" max="9223" width="8.109375" customWidth="1"/>
    <col min="9224" max="9224" width="6.6640625" customWidth="1"/>
    <col min="9226" max="9226" width="7.6640625" customWidth="1"/>
    <col min="9227" max="9227" width="8.33203125" customWidth="1"/>
    <col min="9228" max="9228" width="7.44140625" customWidth="1"/>
    <col min="9229" max="9229" width="9.6640625" customWidth="1"/>
    <col min="9230" max="9230" width="11.109375" customWidth="1"/>
    <col min="9231" max="9231" width="7.109375" customWidth="1"/>
    <col min="9232" max="9232" width="15.44140625" customWidth="1"/>
    <col min="9472" max="9472" width="4.6640625" customWidth="1"/>
    <col min="9473" max="9473" width="34.33203125" customWidth="1"/>
    <col min="9474" max="9474" width="11.33203125" customWidth="1"/>
    <col min="9475" max="9475" width="12" customWidth="1"/>
    <col min="9476" max="9476" width="11.6640625" customWidth="1"/>
    <col min="9477" max="9477" width="6.33203125" customWidth="1"/>
    <col min="9479" max="9479" width="8.109375" customWidth="1"/>
    <col min="9480" max="9480" width="6.6640625" customWidth="1"/>
    <col min="9482" max="9482" width="7.6640625" customWidth="1"/>
    <col min="9483" max="9483" width="8.33203125" customWidth="1"/>
    <col min="9484" max="9484" width="7.44140625" customWidth="1"/>
    <col min="9485" max="9485" width="9.6640625" customWidth="1"/>
    <col min="9486" max="9486" width="11.109375" customWidth="1"/>
    <col min="9487" max="9487" width="7.109375" customWidth="1"/>
    <col min="9488" max="9488" width="15.44140625" customWidth="1"/>
    <col min="9728" max="9728" width="4.6640625" customWidth="1"/>
    <col min="9729" max="9729" width="34.33203125" customWidth="1"/>
    <col min="9730" max="9730" width="11.33203125" customWidth="1"/>
    <col min="9731" max="9731" width="12" customWidth="1"/>
    <col min="9732" max="9732" width="11.6640625" customWidth="1"/>
    <col min="9733" max="9733" width="6.33203125" customWidth="1"/>
    <col min="9735" max="9735" width="8.109375" customWidth="1"/>
    <col min="9736" max="9736" width="6.6640625" customWidth="1"/>
    <col min="9738" max="9738" width="7.6640625" customWidth="1"/>
    <col min="9739" max="9739" width="8.33203125" customWidth="1"/>
    <col min="9740" max="9740" width="7.44140625" customWidth="1"/>
    <col min="9741" max="9741" width="9.6640625" customWidth="1"/>
    <col min="9742" max="9742" width="11.109375" customWidth="1"/>
    <col min="9743" max="9743" width="7.109375" customWidth="1"/>
    <col min="9744" max="9744" width="15.44140625" customWidth="1"/>
    <col min="9984" max="9984" width="4.6640625" customWidth="1"/>
    <col min="9985" max="9985" width="34.33203125" customWidth="1"/>
    <col min="9986" max="9986" width="11.33203125" customWidth="1"/>
    <col min="9987" max="9987" width="12" customWidth="1"/>
    <col min="9988" max="9988" width="11.6640625" customWidth="1"/>
    <col min="9989" max="9989" width="6.33203125" customWidth="1"/>
    <col min="9991" max="9991" width="8.109375" customWidth="1"/>
    <col min="9992" max="9992" width="6.6640625" customWidth="1"/>
    <col min="9994" max="9994" width="7.6640625" customWidth="1"/>
    <col min="9995" max="9995" width="8.33203125" customWidth="1"/>
    <col min="9996" max="9996" width="7.44140625" customWidth="1"/>
    <col min="9997" max="9997" width="9.6640625" customWidth="1"/>
    <col min="9998" max="9998" width="11.109375" customWidth="1"/>
    <col min="9999" max="9999" width="7.109375" customWidth="1"/>
    <col min="10000" max="10000" width="15.44140625" customWidth="1"/>
    <col min="10240" max="10240" width="4.6640625" customWidth="1"/>
    <col min="10241" max="10241" width="34.33203125" customWidth="1"/>
    <col min="10242" max="10242" width="11.33203125" customWidth="1"/>
    <col min="10243" max="10243" width="12" customWidth="1"/>
    <col min="10244" max="10244" width="11.6640625" customWidth="1"/>
    <col min="10245" max="10245" width="6.33203125" customWidth="1"/>
    <col min="10247" max="10247" width="8.109375" customWidth="1"/>
    <col min="10248" max="10248" width="6.6640625" customWidth="1"/>
    <col min="10250" max="10250" width="7.6640625" customWidth="1"/>
    <col min="10251" max="10251" width="8.33203125" customWidth="1"/>
    <col min="10252" max="10252" width="7.44140625" customWidth="1"/>
    <col min="10253" max="10253" width="9.6640625" customWidth="1"/>
    <col min="10254" max="10254" width="11.109375" customWidth="1"/>
    <col min="10255" max="10255" width="7.109375" customWidth="1"/>
    <col min="10256" max="10256" width="15.44140625" customWidth="1"/>
    <col min="10496" max="10496" width="4.6640625" customWidth="1"/>
    <col min="10497" max="10497" width="34.33203125" customWidth="1"/>
    <col min="10498" max="10498" width="11.33203125" customWidth="1"/>
    <col min="10499" max="10499" width="12" customWidth="1"/>
    <col min="10500" max="10500" width="11.6640625" customWidth="1"/>
    <col min="10501" max="10501" width="6.33203125" customWidth="1"/>
    <col min="10503" max="10503" width="8.109375" customWidth="1"/>
    <col min="10504" max="10504" width="6.6640625" customWidth="1"/>
    <col min="10506" max="10506" width="7.6640625" customWidth="1"/>
    <col min="10507" max="10507" width="8.33203125" customWidth="1"/>
    <col min="10508" max="10508" width="7.44140625" customWidth="1"/>
    <col min="10509" max="10509" width="9.6640625" customWidth="1"/>
    <col min="10510" max="10510" width="11.109375" customWidth="1"/>
    <col min="10511" max="10511" width="7.109375" customWidth="1"/>
    <col min="10512" max="10512" width="15.44140625" customWidth="1"/>
    <col min="10752" max="10752" width="4.6640625" customWidth="1"/>
    <col min="10753" max="10753" width="34.33203125" customWidth="1"/>
    <col min="10754" max="10754" width="11.33203125" customWidth="1"/>
    <col min="10755" max="10755" width="12" customWidth="1"/>
    <col min="10756" max="10756" width="11.6640625" customWidth="1"/>
    <col min="10757" max="10757" width="6.33203125" customWidth="1"/>
    <col min="10759" max="10759" width="8.109375" customWidth="1"/>
    <col min="10760" max="10760" width="6.6640625" customWidth="1"/>
    <col min="10762" max="10762" width="7.6640625" customWidth="1"/>
    <col min="10763" max="10763" width="8.33203125" customWidth="1"/>
    <col min="10764" max="10764" width="7.44140625" customWidth="1"/>
    <col min="10765" max="10765" width="9.6640625" customWidth="1"/>
    <col min="10766" max="10766" width="11.109375" customWidth="1"/>
    <col min="10767" max="10767" width="7.109375" customWidth="1"/>
    <col min="10768" max="10768" width="15.44140625" customWidth="1"/>
    <col min="11008" max="11008" width="4.6640625" customWidth="1"/>
    <col min="11009" max="11009" width="34.33203125" customWidth="1"/>
    <col min="11010" max="11010" width="11.33203125" customWidth="1"/>
    <col min="11011" max="11011" width="12" customWidth="1"/>
    <col min="11012" max="11012" width="11.6640625" customWidth="1"/>
    <col min="11013" max="11013" width="6.33203125" customWidth="1"/>
    <col min="11015" max="11015" width="8.109375" customWidth="1"/>
    <col min="11016" max="11016" width="6.6640625" customWidth="1"/>
    <col min="11018" max="11018" width="7.6640625" customWidth="1"/>
    <col min="11019" max="11019" width="8.33203125" customWidth="1"/>
    <col min="11020" max="11020" width="7.44140625" customWidth="1"/>
    <col min="11021" max="11021" width="9.6640625" customWidth="1"/>
    <col min="11022" max="11022" width="11.109375" customWidth="1"/>
    <col min="11023" max="11023" width="7.109375" customWidth="1"/>
    <col min="11024" max="11024" width="15.44140625" customWidth="1"/>
    <col min="11264" max="11264" width="4.6640625" customWidth="1"/>
    <col min="11265" max="11265" width="34.33203125" customWidth="1"/>
    <col min="11266" max="11266" width="11.33203125" customWidth="1"/>
    <col min="11267" max="11267" width="12" customWidth="1"/>
    <col min="11268" max="11268" width="11.6640625" customWidth="1"/>
    <col min="11269" max="11269" width="6.33203125" customWidth="1"/>
    <col min="11271" max="11271" width="8.109375" customWidth="1"/>
    <col min="11272" max="11272" width="6.6640625" customWidth="1"/>
    <col min="11274" max="11274" width="7.6640625" customWidth="1"/>
    <col min="11275" max="11275" width="8.33203125" customWidth="1"/>
    <col min="11276" max="11276" width="7.44140625" customWidth="1"/>
    <col min="11277" max="11277" width="9.6640625" customWidth="1"/>
    <col min="11278" max="11278" width="11.109375" customWidth="1"/>
    <col min="11279" max="11279" width="7.109375" customWidth="1"/>
    <col min="11280" max="11280" width="15.44140625" customWidth="1"/>
    <col min="11520" max="11520" width="4.6640625" customWidth="1"/>
    <col min="11521" max="11521" width="34.33203125" customWidth="1"/>
    <col min="11522" max="11522" width="11.33203125" customWidth="1"/>
    <col min="11523" max="11523" width="12" customWidth="1"/>
    <col min="11524" max="11524" width="11.6640625" customWidth="1"/>
    <col min="11525" max="11525" width="6.33203125" customWidth="1"/>
    <col min="11527" max="11527" width="8.109375" customWidth="1"/>
    <col min="11528" max="11528" width="6.6640625" customWidth="1"/>
    <col min="11530" max="11530" width="7.6640625" customWidth="1"/>
    <col min="11531" max="11531" width="8.33203125" customWidth="1"/>
    <col min="11532" max="11532" width="7.44140625" customWidth="1"/>
    <col min="11533" max="11533" width="9.6640625" customWidth="1"/>
    <col min="11534" max="11534" width="11.109375" customWidth="1"/>
    <col min="11535" max="11535" width="7.109375" customWidth="1"/>
    <col min="11536" max="11536" width="15.44140625" customWidth="1"/>
    <col min="11776" max="11776" width="4.6640625" customWidth="1"/>
    <col min="11777" max="11777" width="34.33203125" customWidth="1"/>
    <col min="11778" max="11778" width="11.33203125" customWidth="1"/>
    <col min="11779" max="11779" width="12" customWidth="1"/>
    <col min="11780" max="11780" width="11.6640625" customWidth="1"/>
    <col min="11781" max="11781" width="6.33203125" customWidth="1"/>
    <col min="11783" max="11783" width="8.109375" customWidth="1"/>
    <col min="11784" max="11784" width="6.6640625" customWidth="1"/>
    <col min="11786" max="11786" width="7.6640625" customWidth="1"/>
    <col min="11787" max="11787" width="8.33203125" customWidth="1"/>
    <col min="11788" max="11788" width="7.44140625" customWidth="1"/>
    <col min="11789" max="11789" width="9.6640625" customWidth="1"/>
    <col min="11790" max="11790" width="11.109375" customWidth="1"/>
    <col min="11791" max="11791" width="7.109375" customWidth="1"/>
    <col min="11792" max="11792" width="15.44140625" customWidth="1"/>
    <col min="12032" max="12032" width="4.6640625" customWidth="1"/>
    <col min="12033" max="12033" width="34.33203125" customWidth="1"/>
    <col min="12034" max="12034" width="11.33203125" customWidth="1"/>
    <col min="12035" max="12035" width="12" customWidth="1"/>
    <col min="12036" max="12036" width="11.6640625" customWidth="1"/>
    <col min="12037" max="12037" width="6.33203125" customWidth="1"/>
    <col min="12039" max="12039" width="8.109375" customWidth="1"/>
    <col min="12040" max="12040" width="6.6640625" customWidth="1"/>
    <col min="12042" max="12042" width="7.6640625" customWidth="1"/>
    <col min="12043" max="12043" width="8.33203125" customWidth="1"/>
    <col min="12044" max="12044" width="7.44140625" customWidth="1"/>
    <col min="12045" max="12045" width="9.6640625" customWidth="1"/>
    <col min="12046" max="12046" width="11.109375" customWidth="1"/>
    <col min="12047" max="12047" width="7.109375" customWidth="1"/>
    <col min="12048" max="12048" width="15.44140625" customWidth="1"/>
    <col min="12288" max="12288" width="4.6640625" customWidth="1"/>
    <col min="12289" max="12289" width="34.33203125" customWidth="1"/>
    <col min="12290" max="12290" width="11.33203125" customWidth="1"/>
    <col min="12291" max="12291" width="12" customWidth="1"/>
    <col min="12292" max="12292" width="11.6640625" customWidth="1"/>
    <col min="12293" max="12293" width="6.33203125" customWidth="1"/>
    <col min="12295" max="12295" width="8.109375" customWidth="1"/>
    <col min="12296" max="12296" width="6.6640625" customWidth="1"/>
    <col min="12298" max="12298" width="7.6640625" customWidth="1"/>
    <col min="12299" max="12299" width="8.33203125" customWidth="1"/>
    <col min="12300" max="12300" width="7.44140625" customWidth="1"/>
    <col min="12301" max="12301" width="9.6640625" customWidth="1"/>
    <col min="12302" max="12302" width="11.109375" customWidth="1"/>
    <col min="12303" max="12303" width="7.109375" customWidth="1"/>
    <col min="12304" max="12304" width="15.44140625" customWidth="1"/>
    <col min="12544" max="12544" width="4.6640625" customWidth="1"/>
    <col min="12545" max="12545" width="34.33203125" customWidth="1"/>
    <col min="12546" max="12546" width="11.33203125" customWidth="1"/>
    <col min="12547" max="12547" width="12" customWidth="1"/>
    <col min="12548" max="12548" width="11.6640625" customWidth="1"/>
    <col min="12549" max="12549" width="6.33203125" customWidth="1"/>
    <col min="12551" max="12551" width="8.109375" customWidth="1"/>
    <col min="12552" max="12552" width="6.6640625" customWidth="1"/>
    <col min="12554" max="12554" width="7.6640625" customWidth="1"/>
    <col min="12555" max="12555" width="8.33203125" customWidth="1"/>
    <col min="12556" max="12556" width="7.44140625" customWidth="1"/>
    <col min="12557" max="12557" width="9.6640625" customWidth="1"/>
    <col min="12558" max="12558" width="11.109375" customWidth="1"/>
    <col min="12559" max="12559" width="7.109375" customWidth="1"/>
    <col min="12560" max="12560" width="15.44140625" customWidth="1"/>
    <col min="12800" max="12800" width="4.6640625" customWidth="1"/>
    <col min="12801" max="12801" width="34.33203125" customWidth="1"/>
    <col min="12802" max="12802" width="11.33203125" customWidth="1"/>
    <col min="12803" max="12803" width="12" customWidth="1"/>
    <col min="12804" max="12804" width="11.6640625" customWidth="1"/>
    <col min="12805" max="12805" width="6.33203125" customWidth="1"/>
    <col min="12807" max="12807" width="8.109375" customWidth="1"/>
    <col min="12808" max="12808" width="6.6640625" customWidth="1"/>
    <col min="12810" max="12810" width="7.6640625" customWidth="1"/>
    <col min="12811" max="12811" width="8.33203125" customWidth="1"/>
    <col min="12812" max="12812" width="7.44140625" customWidth="1"/>
    <col min="12813" max="12813" width="9.6640625" customWidth="1"/>
    <col min="12814" max="12814" width="11.109375" customWidth="1"/>
    <col min="12815" max="12815" width="7.109375" customWidth="1"/>
    <col min="12816" max="12816" width="15.44140625" customWidth="1"/>
    <col min="13056" max="13056" width="4.6640625" customWidth="1"/>
    <col min="13057" max="13057" width="34.33203125" customWidth="1"/>
    <col min="13058" max="13058" width="11.33203125" customWidth="1"/>
    <col min="13059" max="13059" width="12" customWidth="1"/>
    <col min="13060" max="13060" width="11.6640625" customWidth="1"/>
    <col min="13061" max="13061" width="6.33203125" customWidth="1"/>
    <col min="13063" max="13063" width="8.109375" customWidth="1"/>
    <col min="13064" max="13064" width="6.6640625" customWidth="1"/>
    <col min="13066" max="13066" width="7.6640625" customWidth="1"/>
    <col min="13067" max="13067" width="8.33203125" customWidth="1"/>
    <col min="13068" max="13068" width="7.44140625" customWidth="1"/>
    <col min="13069" max="13069" width="9.6640625" customWidth="1"/>
    <col min="13070" max="13070" width="11.109375" customWidth="1"/>
    <col min="13071" max="13071" width="7.109375" customWidth="1"/>
    <col min="13072" max="13072" width="15.44140625" customWidth="1"/>
    <col min="13312" max="13312" width="4.6640625" customWidth="1"/>
    <col min="13313" max="13313" width="34.33203125" customWidth="1"/>
    <col min="13314" max="13314" width="11.33203125" customWidth="1"/>
    <col min="13315" max="13315" width="12" customWidth="1"/>
    <col min="13316" max="13316" width="11.6640625" customWidth="1"/>
    <col min="13317" max="13317" width="6.33203125" customWidth="1"/>
    <col min="13319" max="13319" width="8.109375" customWidth="1"/>
    <col min="13320" max="13320" width="6.6640625" customWidth="1"/>
    <col min="13322" max="13322" width="7.6640625" customWidth="1"/>
    <col min="13323" max="13323" width="8.33203125" customWidth="1"/>
    <col min="13324" max="13324" width="7.44140625" customWidth="1"/>
    <col min="13325" max="13325" width="9.6640625" customWidth="1"/>
    <col min="13326" max="13326" width="11.109375" customWidth="1"/>
    <col min="13327" max="13327" width="7.109375" customWidth="1"/>
    <col min="13328" max="13328" width="15.44140625" customWidth="1"/>
    <col min="13568" max="13568" width="4.6640625" customWidth="1"/>
    <col min="13569" max="13569" width="34.33203125" customWidth="1"/>
    <col min="13570" max="13570" width="11.33203125" customWidth="1"/>
    <col min="13571" max="13571" width="12" customWidth="1"/>
    <col min="13572" max="13572" width="11.6640625" customWidth="1"/>
    <col min="13573" max="13573" width="6.33203125" customWidth="1"/>
    <col min="13575" max="13575" width="8.109375" customWidth="1"/>
    <col min="13576" max="13576" width="6.6640625" customWidth="1"/>
    <col min="13578" max="13578" width="7.6640625" customWidth="1"/>
    <col min="13579" max="13579" width="8.33203125" customWidth="1"/>
    <col min="13580" max="13580" width="7.44140625" customWidth="1"/>
    <col min="13581" max="13581" width="9.6640625" customWidth="1"/>
    <col min="13582" max="13582" width="11.109375" customWidth="1"/>
    <col min="13583" max="13583" width="7.109375" customWidth="1"/>
    <col min="13584" max="13584" width="15.44140625" customWidth="1"/>
    <col min="13824" max="13824" width="4.6640625" customWidth="1"/>
    <col min="13825" max="13825" width="34.33203125" customWidth="1"/>
    <col min="13826" max="13826" width="11.33203125" customWidth="1"/>
    <col min="13827" max="13827" width="12" customWidth="1"/>
    <col min="13828" max="13828" width="11.6640625" customWidth="1"/>
    <col min="13829" max="13829" width="6.33203125" customWidth="1"/>
    <col min="13831" max="13831" width="8.109375" customWidth="1"/>
    <col min="13832" max="13832" width="6.6640625" customWidth="1"/>
    <col min="13834" max="13834" width="7.6640625" customWidth="1"/>
    <col min="13835" max="13835" width="8.33203125" customWidth="1"/>
    <col min="13836" max="13836" width="7.44140625" customWidth="1"/>
    <col min="13837" max="13837" width="9.6640625" customWidth="1"/>
    <col min="13838" max="13838" width="11.109375" customWidth="1"/>
    <col min="13839" max="13839" width="7.109375" customWidth="1"/>
    <col min="13840" max="13840" width="15.44140625" customWidth="1"/>
    <col min="14080" max="14080" width="4.6640625" customWidth="1"/>
    <col min="14081" max="14081" width="34.33203125" customWidth="1"/>
    <col min="14082" max="14082" width="11.33203125" customWidth="1"/>
    <col min="14083" max="14083" width="12" customWidth="1"/>
    <col min="14084" max="14084" width="11.6640625" customWidth="1"/>
    <col min="14085" max="14085" width="6.33203125" customWidth="1"/>
    <col min="14087" max="14087" width="8.109375" customWidth="1"/>
    <col min="14088" max="14088" width="6.6640625" customWidth="1"/>
    <col min="14090" max="14090" width="7.6640625" customWidth="1"/>
    <col min="14091" max="14091" width="8.33203125" customWidth="1"/>
    <col min="14092" max="14092" width="7.44140625" customWidth="1"/>
    <col min="14093" max="14093" width="9.6640625" customWidth="1"/>
    <col min="14094" max="14094" width="11.109375" customWidth="1"/>
    <col min="14095" max="14095" width="7.109375" customWidth="1"/>
    <col min="14096" max="14096" width="15.44140625" customWidth="1"/>
    <col min="14336" max="14336" width="4.6640625" customWidth="1"/>
    <col min="14337" max="14337" width="34.33203125" customWidth="1"/>
    <col min="14338" max="14338" width="11.33203125" customWidth="1"/>
    <col min="14339" max="14339" width="12" customWidth="1"/>
    <col min="14340" max="14340" width="11.6640625" customWidth="1"/>
    <col min="14341" max="14341" width="6.33203125" customWidth="1"/>
    <col min="14343" max="14343" width="8.109375" customWidth="1"/>
    <col min="14344" max="14344" width="6.6640625" customWidth="1"/>
    <col min="14346" max="14346" width="7.6640625" customWidth="1"/>
    <col min="14347" max="14347" width="8.33203125" customWidth="1"/>
    <col min="14348" max="14348" width="7.44140625" customWidth="1"/>
    <col min="14349" max="14349" width="9.6640625" customWidth="1"/>
    <col min="14350" max="14350" width="11.109375" customWidth="1"/>
    <col min="14351" max="14351" width="7.109375" customWidth="1"/>
    <col min="14352" max="14352" width="15.44140625" customWidth="1"/>
    <col min="14592" max="14592" width="4.6640625" customWidth="1"/>
    <col min="14593" max="14593" width="34.33203125" customWidth="1"/>
    <col min="14594" max="14594" width="11.33203125" customWidth="1"/>
    <col min="14595" max="14595" width="12" customWidth="1"/>
    <col min="14596" max="14596" width="11.6640625" customWidth="1"/>
    <col min="14597" max="14597" width="6.33203125" customWidth="1"/>
    <col min="14599" max="14599" width="8.109375" customWidth="1"/>
    <col min="14600" max="14600" width="6.6640625" customWidth="1"/>
    <col min="14602" max="14602" width="7.6640625" customWidth="1"/>
    <col min="14603" max="14603" width="8.33203125" customWidth="1"/>
    <col min="14604" max="14604" width="7.44140625" customWidth="1"/>
    <col min="14605" max="14605" width="9.6640625" customWidth="1"/>
    <col min="14606" max="14606" width="11.109375" customWidth="1"/>
    <col min="14607" max="14607" width="7.109375" customWidth="1"/>
    <col min="14608" max="14608" width="15.44140625" customWidth="1"/>
    <col min="14848" max="14848" width="4.6640625" customWidth="1"/>
    <col min="14849" max="14849" width="34.33203125" customWidth="1"/>
    <col min="14850" max="14850" width="11.33203125" customWidth="1"/>
    <col min="14851" max="14851" width="12" customWidth="1"/>
    <col min="14852" max="14852" width="11.6640625" customWidth="1"/>
    <col min="14853" max="14853" width="6.33203125" customWidth="1"/>
    <col min="14855" max="14855" width="8.109375" customWidth="1"/>
    <col min="14856" max="14856" width="6.6640625" customWidth="1"/>
    <col min="14858" max="14858" width="7.6640625" customWidth="1"/>
    <col min="14859" max="14859" width="8.33203125" customWidth="1"/>
    <col min="14860" max="14860" width="7.44140625" customWidth="1"/>
    <col min="14861" max="14861" width="9.6640625" customWidth="1"/>
    <col min="14862" max="14862" width="11.109375" customWidth="1"/>
    <col min="14863" max="14863" width="7.109375" customWidth="1"/>
    <col min="14864" max="14864" width="15.44140625" customWidth="1"/>
    <col min="15104" max="15104" width="4.6640625" customWidth="1"/>
    <col min="15105" max="15105" width="34.33203125" customWidth="1"/>
    <col min="15106" max="15106" width="11.33203125" customWidth="1"/>
    <col min="15107" max="15107" width="12" customWidth="1"/>
    <col min="15108" max="15108" width="11.6640625" customWidth="1"/>
    <col min="15109" max="15109" width="6.33203125" customWidth="1"/>
    <col min="15111" max="15111" width="8.109375" customWidth="1"/>
    <col min="15112" max="15112" width="6.6640625" customWidth="1"/>
    <col min="15114" max="15114" width="7.6640625" customWidth="1"/>
    <col min="15115" max="15115" width="8.33203125" customWidth="1"/>
    <col min="15116" max="15116" width="7.44140625" customWidth="1"/>
    <col min="15117" max="15117" width="9.6640625" customWidth="1"/>
    <col min="15118" max="15118" width="11.109375" customWidth="1"/>
    <col min="15119" max="15119" width="7.109375" customWidth="1"/>
    <col min="15120" max="15120" width="15.44140625" customWidth="1"/>
    <col min="15360" max="15360" width="4.6640625" customWidth="1"/>
    <col min="15361" max="15361" width="34.33203125" customWidth="1"/>
    <col min="15362" max="15362" width="11.33203125" customWidth="1"/>
    <col min="15363" max="15363" width="12" customWidth="1"/>
    <col min="15364" max="15364" width="11.6640625" customWidth="1"/>
    <col min="15365" max="15365" width="6.33203125" customWidth="1"/>
    <col min="15367" max="15367" width="8.109375" customWidth="1"/>
    <col min="15368" max="15368" width="6.6640625" customWidth="1"/>
    <col min="15370" max="15370" width="7.6640625" customWidth="1"/>
    <col min="15371" max="15371" width="8.33203125" customWidth="1"/>
    <col min="15372" max="15372" width="7.44140625" customWidth="1"/>
    <col min="15373" max="15373" width="9.6640625" customWidth="1"/>
    <col min="15374" max="15374" width="11.109375" customWidth="1"/>
    <col min="15375" max="15375" width="7.109375" customWidth="1"/>
    <col min="15376" max="15376" width="15.44140625" customWidth="1"/>
    <col min="15616" max="15616" width="4.6640625" customWidth="1"/>
    <col min="15617" max="15617" width="34.33203125" customWidth="1"/>
    <col min="15618" max="15618" width="11.33203125" customWidth="1"/>
    <col min="15619" max="15619" width="12" customWidth="1"/>
    <col min="15620" max="15620" width="11.6640625" customWidth="1"/>
    <col min="15621" max="15621" width="6.33203125" customWidth="1"/>
    <col min="15623" max="15623" width="8.109375" customWidth="1"/>
    <col min="15624" max="15624" width="6.6640625" customWidth="1"/>
    <col min="15626" max="15626" width="7.6640625" customWidth="1"/>
    <col min="15627" max="15627" width="8.33203125" customWidth="1"/>
    <col min="15628" max="15628" width="7.44140625" customWidth="1"/>
    <col min="15629" max="15629" width="9.6640625" customWidth="1"/>
    <col min="15630" max="15630" width="11.109375" customWidth="1"/>
    <col min="15631" max="15631" width="7.109375" customWidth="1"/>
    <col min="15632" max="15632" width="15.44140625" customWidth="1"/>
    <col min="15872" max="15872" width="4.6640625" customWidth="1"/>
    <col min="15873" max="15873" width="34.33203125" customWidth="1"/>
    <col min="15874" max="15874" width="11.33203125" customWidth="1"/>
    <col min="15875" max="15875" width="12" customWidth="1"/>
    <col min="15876" max="15876" width="11.6640625" customWidth="1"/>
    <col min="15877" max="15877" width="6.33203125" customWidth="1"/>
    <col min="15879" max="15879" width="8.109375" customWidth="1"/>
    <col min="15880" max="15880" width="6.6640625" customWidth="1"/>
    <col min="15882" max="15882" width="7.6640625" customWidth="1"/>
    <col min="15883" max="15883" width="8.33203125" customWidth="1"/>
    <col min="15884" max="15884" width="7.44140625" customWidth="1"/>
    <col min="15885" max="15885" width="9.6640625" customWidth="1"/>
    <col min="15886" max="15886" width="11.109375" customWidth="1"/>
    <col min="15887" max="15887" width="7.109375" customWidth="1"/>
    <col min="15888" max="15888" width="15.44140625" customWidth="1"/>
    <col min="16128" max="16128" width="4.6640625" customWidth="1"/>
    <col min="16129" max="16129" width="34.33203125" customWidth="1"/>
    <col min="16130" max="16130" width="11.33203125" customWidth="1"/>
    <col min="16131" max="16131" width="12" customWidth="1"/>
    <col min="16132" max="16132" width="11.6640625" customWidth="1"/>
    <col min="16133" max="16133" width="6.33203125" customWidth="1"/>
    <col min="16135" max="16135" width="8.109375" customWidth="1"/>
    <col min="16136" max="16136" width="6.6640625" customWidth="1"/>
    <col min="16138" max="16138" width="7.6640625" customWidth="1"/>
    <col min="16139" max="16139" width="8.33203125" customWidth="1"/>
    <col min="16140" max="16140" width="7.44140625" customWidth="1"/>
    <col min="16141" max="16141" width="9.6640625" customWidth="1"/>
    <col min="16142" max="16142" width="11.109375" customWidth="1"/>
    <col min="16143" max="16143" width="7.109375" customWidth="1"/>
    <col min="16144" max="16144" width="15.44140625" customWidth="1"/>
  </cols>
  <sheetData>
    <row r="1" spans="1:16" ht="13.8" x14ac:dyDescent="0.25">
      <c r="A1" s="1672" t="s">
        <v>752</v>
      </c>
      <c r="B1" s="1672" t="s">
        <v>753</v>
      </c>
      <c r="C1" s="1672" t="s">
        <v>138</v>
      </c>
      <c r="D1" s="1672"/>
      <c r="E1" s="1672" t="s">
        <v>139</v>
      </c>
      <c r="F1" s="1672"/>
      <c r="G1" s="1672" t="s">
        <v>89</v>
      </c>
      <c r="H1" s="1671"/>
      <c r="I1" s="1671"/>
      <c r="J1" s="1671"/>
      <c r="K1" s="1671"/>
      <c r="L1" s="1671"/>
      <c r="M1" s="1671"/>
      <c r="N1" s="1670" t="s">
        <v>91</v>
      </c>
      <c r="O1" s="1671"/>
      <c r="P1" s="1671"/>
    </row>
    <row r="2" spans="1:16" ht="92.4" x14ac:dyDescent="0.25">
      <c r="A2" s="1673"/>
      <c r="B2" s="1673"/>
      <c r="C2" s="352" t="s">
        <v>140</v>
      </c>
      <c r="D2" s="289" t="s">
        <v>141</v>
      </c>
      <c r="E2" s="289" t="s">
        <v>142</v>
      </c>
      <c r="F2" s="289" t="s">
        <v>143</v>
      </c>
      <c r="G2" s="353" t="s">
        <v>144</v>
      </c>
      <c r="H2" s="353" t="s">
        <v>145</v>
      </c>
      <c r="I2" s="353" t="s">
        <v>60</v>
      </c>
      <c r="J2" s="353" t="s">
        <v>73</v>
      </c>
      <c r="K2" s="353" t="s">
        <v>75</v>
      </c>
      <c r="L2" s="353" t="s">
        <v>82</v>
      </c>
      <c r="M2" s="353" t="s">
        <v>84</v>
      </c>
      <c r="N2" s="353" t="s">
        <v>99</v>
      </c>
      <c r="O2" s="353" t="s">
        <v>754</v>
      </c>
      <c r="P2" s="353" t="s">
        <v>147</v>
      </c>
    </row>
    <row r="3" spans="1:16" ht="14.25" customHeight="1" x14ac:dyDescent="0.25">
      <c r="A3" s="212">
        <v>2</v>
      </c>
      <c r="B3" s="122" t="s">
        <v>755</v>
      </c>
      <c r="C3" s="1008">
        <v>1814430</v>
      </c>
      <c r="D3" s="32">
        <v>1847934</v>
      </c>
      <c r="E3" s="32">
        <f t="shared" ref="E3:E20" si="0">SUM(G3:P3)</f>
        <v>1892054</v>
      </c>
      <c r="F3" s="290">
        <f t="shared" ref="F3:F21" si="1">E3/D3*100</f>
        <v>102.38753115641576</v>
      </c>
      <c r="G3" s="1314">
        <v>47451</v>
      </c>
      <c r="H3" s="1314"/>
      <c r="I3" s="1314"/>
      <c r="J3" s="1315">
        <v>20257</v>
      </c>
      <c r="K3" s="1315">
        <v>2</v>
      </c>
      <c r="L3" s="1315"/>
      <c r="M3" s="1315"/>
      <c r="N3" s="1315">
        <v>241063</v>
      </c>
      <c r="O3" s="1315">
        <v>1583281</v>
      </c>
      <c r="P3" s="292"/>
    </row>
    <row r="4" spans="1:16" ht="23.25" customHeight="1" x14ac:dyDescent="0.25">
      <c r="A4" s="212">
        <v>3</v>
      </c>
      <c r="B4" s="122" t="s">
        <v>756</v>
      </c>
      <c r="C4" s="1008">
        <v>1058472</v>
      </c>
      <c r="D4" s="32">
        <v>887804</v>
      </c>
      <c r="E4" s="32">
        <f t="shared" si="0"/>
        <v>907484</v>
      </c>
      <c r="F4" s="290">
        <f t="shared" si="1"/>
        <v>102.21670548904937</v>
      </c>
      <c r="G4" s="1316">
        <v>300</v>
      </c>
      <c r="H4" s="1316">
        <v>775</v>
      </c>
      <c r="I4" s="1316"/>
      <c r="J4" s="1317">
        <v>392130</v>
      </c>
      <c r="K4" s="1317"/>
      <c r="L4" s="1317">
        <v>200</v>
      </c>
      <c r="M4" s="1317"/>
      <c r="N4" s="1317">
        <v>35172</v>
      </c>
      <c r="O4" s="1317">
        <v>478907</v>
      </c>
      <c r="P4" s="292"/>
    </row>
    <row r="5" spans="1:16" ht="15.75" customHeight="1" x14ac:dyDescent="0.25">
      <c r="A5" s="212">
        <v>4</v>
      </c>
      <c r="B5" s="122" t="s">
        <v>757</v>
      </c>
      <c r="C5" s="1008">
        <v>676340</v>
      </c>
      <c r="D5" s="32">
        <v>721465</v>
      </c>
      <c r="E5" s="32">
        <f t="shared" si="0"/>
        <v>725587</v>
      </c>
      <c r="F5" s="290">
        <f t="shared" si="1"/>
        <v>100.57133748691898</v>
      </c>
      <c r="G5" s="1314">
        <v>300</v>
      </c>
      <c r="H5" s="1314">
        <v>7500</v>
      </c>
      <c r="I5" s="1314"/>
      <c r="J5" s="1315">
        <v>71997</v>
      </c>
      <c r="K5" s="1315"/>
      <c r="L5" s="1315"/>
      <c r="M5" s="1315"/>
      <c r="N5" s="1315">
        <v>29582</v>
      </c>
      <c r="O5" s="1315">
        <v>616208</v>
      </c>
      <c r="P5" s="292"/>
    </row>
    <row r="6" spans="1:16" ht="23.25" customHeight="1" x14ac:dyDescent="0.25">
      <c r="A6" s="212">
        <v>5</v>
      </c>
      <c r="B6" s="293" t="s">
        <v>758</v>
      </c>
      <c r="C6" s="291">
        <v>576794</v>
      </c>
      <c r="D6" s="292">
        <v>718809</v>
      </c>
      <c r="E6" s="32">
        <f t="shared" si="0"/>
        <v>671427</v>
      </c>
      <c r="F6" s="290">
        <f t="shared" si="1"/>
        <v>93.408262834772515</v>
      </c>
      <c r="G6" s="1314">
        <v>464588</v>
      </c>
      <c r="H6" s="1314"/>
      <c r="I6" s="1314"/>
      <c r="J6" s="1315">
        <v>2622</v>
      </c>
      <c r="K6" s="1315"/>
      <c r="L6" s="1315"/>
      <c r="M6" s="1315"/>
      <c r="N6" s="1315">
        <v>89601</v>
      </c>
      <c r="O6" s="1315">
        <v>114616</v>
      </c>
      <c r="P6" s="292"/>
    </row>
    <row r="7" spans="1:16" ht="23.25" customHeight="1" x14ac:dyDescent="0.25">
      <c r="A7" s="212">
        <v>6</v>
      </c>
      <c r="B7" s="293" t="s">
        <v>759</v>
      </c>
      <c r="C7" s="291">
        <v>224231</v>
      </c>
      <c r="D7" s="292">
        <v>305612</v>
      </c>
      <c r="E7" s="32">
        <f t="shared" si="0"/>
        <v>305614</v>
      </c>
      <c r="F7" s="290">
        <f t="shared" si="1"/>
        <v>100.00065442456447</v>
      </c>
      <c r="G7" s="1314"/>
      <c r="H7" s="1314"/>
      <c r="I7" s="1314"/>
      <c r="J7" s="1315">
        <v>1484</v>
      </c>
      <c r="K7" s="1315"/>
      <c r="L7" s="1315"/>
      <c r="M7" s="1315"/>
      <c r="N7" s="1315">
        <v>32843</v>
      </c>
      <c r="O7" s="1315">
        <v>271287</v>
      </c>
      <c r="P7" s="292"/>
    </row>
    <row r="8" spans="1:16" ht="23.25" customHeight="1" x14ac:dyDescent="0.25">
      <c r="A8" s="212">
        <v>7</v>
      </c>
      <c r="B8" s="293" t="s">
        <v>760</v>
      </c>
      <c r="C8" s="292">
        <v>377246</v>
      </c>
      <c r="D8" s="292">
        <v>392318</v>
      </c>
      <c r="E8" s="32">
        <f t="shared" si="0"/>
        <v>392573</v>
      </c>
      <c r="F8" s="290">
        <f t="shared" si="1"/>
        <v>100.06499829220172</v>
      </c>
      <c r="G8" s="1314"/>
      <c r="H8" s="1314">
        <v>1700</v>
      </c>
      <c r="I8" s="1314"/>
      <c r="J8" s="1315">
        <v>12981</v>
      </c>
      <c r="K8" s="1315"/>
      <c r="L8" s="1315"/>
      <c r="M8" s="1315"/>
      <c r="N8" s="1315">
        <v>18283</v>
      </c>
      <c r="O8" s="1315">
        <v>359609</v>
      </c>
      <c r="P8" s="292"/>
    </row>
    <row r="9" spans="1:16" ht="23.25" customHeight="1" x14ac:dyDescent="0.25">
      <c r="A9" s="212">
        <v>8</v>
      </c>
      <c r="B9" s="293" t="s">
        <v>761</v>
      </c>
      <c r="C9" s="292">
        <v>327099</v>
      </c>
      <c r="D9" s="292">
        <v>345466</v>
      </c>
      <c r="E9" s="32">
        <f t="shared" si="0"/>
        <v>346012</v>
      </c>
      <c r="F9" s="290">
        <f t="shared" si="1"/>
        <v>100.15804739106019</v>
      </c>
      <c r="G9" s="1314"/>
      <c r="H9" s="1314"/>
      <c r="I9" s="1314"/>
      <c r="J9" s="1315">
        <v>16624</v>
      </c>
      <c r="K9" s="1315"/>
      <c r="L9" s="1315"/>
      <c r="M9" s="1315"/>
      <c r="N9" s="1315">
        <v>26808</v>
      </c>
      <c r="O9" s="1315">
        <v>302580</v>
      </c>
      <c r="P9" s="292"/>
    </row>
    <row r="10" spans="1:16" ht="14.25" customHeight="1" x14ac:dyDescent="0.25">
      <c r="A10" s="212">
        <v>9</v>
      </c>
      <c r="B10" s="293" t="s">
        <v>762</v>
      </c>
      <c r="C10" s="292">
        <v>374926</v>
      </c>
      <c r="D10" s="292">
        <v>397140</v>
      </c>
      <c r="E10" s="32">
        <f t="shared" si="0"/>
        <v>397886</v>
      </c>
      <c r="F10" s="290">
        <f t="shared" si="1"/>
        <v>100.18784307800776</v>
      </c>
      <c r="G10" s="1314"/>
      <c r="H10" s="1314">
        <v>1689</v>
      </c>
      <c r="I10" s="1314"/>
      <c r="J10" s="1315">
        <v>18686</v>
      </c>
      <c r="K10" s="1315"/>
      <c r="L10" s="1315"/>
      <c r="M10" s="1315"/>
      <c r="N10" s="1315">
        <v>38757</v>
      </c>
      <c r="O10" s="1315">
        <v>338754</v>
      </c>
      <c r="P10" s="292"/>
    </row>
    <row r="11" spans="1:16" ht="14.25" customHeight="1" x14ac:dyDescent="0.25">
      <c r="A11" s="212">
        <v>10</v>
      </c>
      <c r="B11" s="293" t="s">
        <v>763</v>
      </c>
      <c r="C11" s="292">
        <v>343570</v>
      </c>
      <c r="D11" s="292">
        <v>356399</v>
      </c>
      <c r="E11" s="32">
        <f t="shared" si="0"/>
        <v>357189</v>
      </c>
      <c r="F11" s="290">
        <f t="shared" si="1"/>
        <v>100.22166167694073</v>
      </c>
      <c r="G11" s="1314"/>
      <c r="H11" s="1314">
        <v>1947</v>
      </c>
      <c r="I11" s="1314"/>
      <c r="J11" s="1315">
        <v>11637</v>
      </c>
      <c r="K11" s="1315"/>
      <c r="L11" s="1315"/>
      <c r="M11" s="1315"/>
      <c r="N11" s="1315">
        <v>17226</v>
      </c>
      <c r="O11" s="1315">
        <v>326379</v>
      </c>
      <c r="P11" s="292"/>
    </row>
    <row r="12" spans="1:16" ht="24" customHeight="1" x14ac:dyDescent="0.25">
      <c r="A12" s="212">
        <v>11</v>
      </c>
      <c r="B12" s="124" t="s">
        <v>764</v>
      </c>
      <c r="C12" s="292">
        <v>53686</v>
      </c>
      <c r="D12" s="291">
        <v>56381</v>
      </c>
      <c r="E12" s="32">
        <f t="shared" si="0"/>
        <v>56382</v>
      </c>
      <c r="F12" s="290">
        <f t="shared" si="1"/>
        <v>100.00177364715064</v>
      </c>
      <c r="G12" s="1318">
        <v>12763</v>
      </c>
      <c r="H12" s="1319"/>
      <c r="I12" s="1314"/>
      <c r="J12" s="1315">
        <v>2</v>
      </c>
      <c r="K12" s="1315"/>
      <c r="L12" s="1315"/>
      <c r="M12" s="1315"/>
      <c r="N12" s="1315">
        <v>575</v>
      </c>
      <c r="O12" s="1315">
        <v>43042</v>
      </c>
      <c r="P12" s="292"/>
    </row>
    <row r="13" spans="1:16" ht="15.75" customHeight="1" x14ac:dyDescent="0.25">
      <c r="A13" s="212">
        <v>12</v>
      </c>
      <c r="B13" s="293" t="s">
        <v>765</v>
      </c>
      <c r="C13" s="1009">
        <v>492898</v>
      </c>
      <c r="D13" s="292">
        <v>526842</v>
      </c>
      <c r="E13" s="32">
        <f t="shared" si="0"/>
        <v>504077</v>
      </c>
      <c r="F13" s="290">
        <f t="shared" si="1"/>
        <v>95.678970165628414</v>
      </c>
      <c r="G13" s="1314">
        <v>33238</v>
      </c>
      <c r="H13" s="1314">
        <v>4790</v>
      </c>
      <c r="I13" s="1314"/>
      <c r="J13" s="1315">
        <v>61337</v>
      </c>
      <c r="K13" s="1315">
        <v>350</v>
      </c>
      <c r="L13" s="1315">
        <v>3871</v>
      </c>
      <c r="M13" s="1315"/>
      <c r="N13" s="1315">
        <v>141345</v>
      </c>
      <c r="O13" s="1315">
        <v>259146</v>
      </c>
      <c r="P13" s="292"/>
    </row>
    <row r="14" spans="1:16" ht="24.75" customHeight="1" x14ac:dyDescent="0.25">
      <c r="A14" s="212">
        <v>13</v>
      </c>
      <c r="B14" s="293" t="s">
        <v>766</v>
      </c>
      <c r="C14" s="291">
        <v>20645</v>
      </c>
      <c r="D14" s="291">
        <v>26367</v>
      </c>
      <c r="E14" s="32">
        <f t="shared" si="0"/>
        <v>26587</v>
      </c>
      <c r="F14" s="290">
        <f t="shared" si="1"/>
        <v>100.83437630371297</v>
      </c>
      <c r="G14" s="1316">
        <v>3000</v>
      </c>
      <c r="H14" s="1316"/>
      <c r="I14" s="1316"/>
      <c r="J14" s="1317">
        <v>1720</v>
      </c>
      <c r="K14" s="1317"/>
      <c r="L14" s="1317"/>
      <c r="M14" s="1317"/>
      <c r="N14" s="1317">
        <v>1698</v>
      </c>
      <c r="O14" s="1317">
        <v>20169</v>
      </c>
      <c r="P14" s="292"/>
    </row>
    <row r="15" spans="1:16" ht="23.25" customHeight="1" x14ac:dyDescent="0.25">
      <c r="A15" s="212">
        <v>14</v>
      </c>
      <c r="B15" s="293" t="s">
        <v>767</v>
      </c>
      <c r="C15" s="292">
        <v>456340</v>
      </c>
      <c r="D15" s="292">
        <v>487061</v>
      </c>
      <c r="E15" s="32">
        <f t="shared" si="0"/>
        <v>488985</v>
      </c>
      <c r="F15" s="290">
        <f t="shared" si="1"/>
        <v>100.39502238939271</v>
      </c>
      <c r="G15" s="1316">
        <v>26097</v>
      </c>
      <c r="H15" s="1316">
        <v>841</v>
      </c>
      <c r="I15" s="1316"/>
      <c r="J15" s="1317">
        <v>36809</v>
      </c>
      <c r="K15" s="1317"/>
      <c r="L15" s="1317"/>
      <c r="M15" s="1317"/>
      <c r="N15" s="1317">
        <v>685</v>
      </c>
      <c r="O15" s="1317">
        <v>424553</v>
      </c>
      <c r="P15" s="292"/>
    </row>
    <row r="16" spans="1:16" ht="14.25" customHeight="1" x14ac:dyDescent="0.25">
      <c r="A16" s="212">
        <v>15</v>
      </c>
      <c r="B16" s="293" t="s">
        <v>768</v>
      </c>
      <c r="C16" s="292">
        <v>517804</v>
      </c>
      <c r="D16" s="292">
        <v>630842</v>
      </c>
      <c r="E16" s="32">
        <f t="shared" si="0"/>
        <v>566239</v>
      </c>
      <c r="F16" s="290">
        <f t="shared" si="1"/>
        <v>89.759242409351316</v>
      </c>
      <c r="G16" s="1316">
        <v>34357</v>
      </c>
      <c r="H16" s="1316">
        <v>3736</v>
      </c>
      <c r="I16" s="1316"/>
      <c r="J16" s="1317">
        <v>220596</v>
      </c>
      <c r="K16" s="1317">
        <v>1000</v>
      </c>
      <c r="L16" s="1317">
        <v>2840</v>
      </c>
      <c r="M16" s="1317">
        <v>250</v>
      </c>
      <c r="N16" s="1317">
        <v>78508</v>
      </c>
      <c r="O16" s="1317">
        <v>224952</v>
      </c>
      <c r="P16" s="292"/>
    </row>
    <row r="17" spans="1:16" ht="12.75" customHeight="1" x14ac:dyDescent="0.25">
      <c r="A17" s="212">
        <v>16</v>
      </c>
      <c r="B17" s="293" t="s">
        <v>769</v>
      </c>
      <c r="C17" s="292">
        <v>749650</v>
      </c>
      <c r="D17" s="292">
        <v>843642</v>
      </c>
      <c r="E17" s="32">
        <f t="shared" si="0"/>
        <v>830689</v>
      </c>
      <c r="F17" s="290">
        <f t="shared" si="1"/>
        <v>98.464633102666781</v>
      </c>
      <c r="G17" s="1316">
        <v>383405</v>
      </c>
      <c r="H17" s="1316">
        <v>6000</v>
      </c>
      <c r="I17" s="1316"/>
      <c r="J17" s="1317">
        <v>164558</v>
      </c>
      <c r="K17" s="1317"/>
      <c r="L17" s="1317"/>
      <c r="M17" s="1317"/>
      <c r="N17" s="1317">
        <v>34908</v>
      </c>
      <c r="O17" s="1317">
        <v>241818</v>
      </c>
      <c r="P17" s="292"/>
    </row>
    <row r="18" spans="1:16" ht="17.25" customHeight="1" x14ac:dyDescent="0.25">
      <c r="A18" s="212">
        <v>17</v>
      </c>
      <c r="B18" s="293" t="s">
        <v>770</v>
      </c>
      <c r="C18" s="292">
        <v>144959</v>
      </c>
      <c r="D18" s="292">
        <v>167366</v>
      </c>
      <c r="E18" s="32">
        <f t="shared" si="0"/>
        <v>171996</v>
      </c>
      <c r="F18" s="290">
        <f t="shared" si="1"/>
        <v>102.76639221825221</v>
      </c>
      <c r="G18" s="1316">
        <v>75450</v>
      </c>
      <c r="H18" s="1316">
        <v>7000</v>
      </c>
      <c r="I18" s="1316"/>
      <c r="J18" s="1317">
        <v>28634</v>
      </c>
      <c r="K18" s="1317"/>
      <c r="L18" s="1317"/>
      <c r="M18" s="1317"/>
      <c r="N18" s="1317">
        <v>13327</v>
      </c>
      <c r="O18" s="1317">
        <v>47585</v>
      </c>
      <c r="P18" s="292"/>
    </row>
    <row r="19" spans="1:16" ht="22.5" customHeight="1" x14ac:dyDescent="0.25">
      <c r="A19" s="212">
        <v>18</v>
      </c>
      <c r="B19" s="293" t="s">
        <v>771</v>
      </c>
      <c r="C19" s="292">
        <v>138125</v>
      </c>
      <c r="D19" s="292">
        <v>164896</v>
      </c>
      <c r="E19" s="32">
        <f t="shared" si="0"/>
        <v>165280</v>
      </c>
      <c r="F19" s="290">
        <f t="shared" si="1"/>
        <v>100.23287405394916</v>
      </c>
      <c r="G19" s="1316">
        <v>4484</v>
      </c>
      <c r="H19" s="1316"/>
      <c r="I19" s="1316"/>
      <c r="J19" s="1317">
        <v>54638</v>
      </c>
      <c r="K19" s="1317">
        <v>800</v>
      </c>
      <c r="L19" s="1317"/>
      <c r="M19" s="1317"/>
      <c r="N19" s="1317">
        <v>17828</v>
      </c>
      <c r="O19" s="1317">
        <v>87530</v>
      </c>
      <c r="P19" s="334"/>
    </row>
    <row r="20" spans="1:16" ht="15.75" customHeight="1" x14ac:dyDescent="0.25">
      <c r="A20" s="212">
        <v>19</v>
      </c>
      <c r="B20" s="124" t="s">
        <v>772</v>
      </c>
      <c r="C20" s="292">
        <v>102247</v>
      </c>
      <c r="D20" s="294">
        <v>106285</v>
      </c>
      <c r="E20" s="32">
        <f t="shared" si="0"/>
        <v>100588</v>
      </c>
      <c r="F20" s="290">
        <f t="shared" si="1"/>
        <v>94.639883332549275</v>
      </c>
      <c r="G20" s="1316">
        <v>630</v>
      </c>
      <c r="H20" s="1316"/>
      <c r="I20" s="1316"/>
      <c r="J20" s="1317">
        <v>95722</v>
      </c>
      <c r="K20" s="1317"/>
      <c r="L20" s="1317"/>
      <c r="M20" s="1317"/>
      <c r="N20" s="1317">
        <v>4236</v>
      </c>
      <c r="O20" s="1317">
        <v>0</v>
      </c>
      <c r="P20" s="292"/>
    </row>
    <row r="21" spans="1:16" ht="13.8" x14ac:dyDescent="0.25">
      <c r="A21" s="295"/>
      <c r="B21" s="296" t="s">
        <v>773</v>
      </c>
      <c r="C21" s="297">
        <f>SUM(C3:C20)</f>
        <v>8449462</v>
      </c>
      <c r="D21" s="297">
        <f>SUM(D3:D20)</f>
        <v>8982629</v>
      </c>
      <c r="E21" s="297">
        <f>SUM(E3:E20)</f>
        <v>8906649</v>
      </c>
      <c r="F21" s="298">
        <f t="shared" si="1"/>
        <v>99.154145183999034</v>
      </c>
      <c r="G21" s="297">
        <f t="shared" ref="G21:P21" si="2">SUM(G3:G20)</f>
        <v>1086063</v>
      </c>
      <c r="H21" s="297">
        <f t="shared" si="2"/>
        <v>35978</v>
      </c>
      <c r="I21" s="297">
        <f t="shared" si="2"/>
        <v>0</v>
      </c>
      <c r="J21" s="297">
        <f t="shared" si="2"/>
        <v>1212434</v>
      </c>
      <c r="K21" s="297">
        <f t="shared" si="2"/>
        <v>2152</v>
      </c>
      <c r="L21" s="297">
        <f t="shared" si="2"/>
        <v>6911</v>
      </c>
      <c r="M21" s="297">
        <f t="shared" si="2"/>
        <v>250</v>
      </c>
      <c r="N21" s="297">
        <f t="shared" si="2"/>
        <v>822445</v>
      </c>
      <c r="O21" s="297">
        <f t="shared" si="2"/>
        <v>5740416</v>
      </c>
      <c r="P21" s="297">
        <f t="shared" si="2"/>
        <v>0</v>
      </c>
    </row>
  </sheetData>
  <mergeCells count="6">
    <mergeCell ref="N1:P1"/>
    <mergeCell ref="A1:A2"/>
    <mergeCell ref="B1:B2"/>
    <mergeCell ref="C1:D1"/>
    <mergeCell ref="E1:F1"/>
    <mergeCell ref="G1:M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6" orientation="landscape" r:id="rId1"/>
  <headerFooter>
    <oddHeader>&amp;CZALAEGERSZEG MJV ÖNKORMÁNYZATA ÁLTAL IRÁNYÍTOTT KÖLTSÉGVETÉSI SZERVEK
2021. ÉVI BEVÉTELI ELŐIRÁNYZATAINAK TELJESÍTÉSE 
&amp;R&amp;"Times New Roman CE,Dőlt"10. melléklet
adatok E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O21"/>
  <sheetViews>
    <sheetView workbookViewId="0">
      <selection activeCell="G20" sqref="G20"/>
    </sheetView>
  </sheetViews>
  <sheetFormatPr defaultRowHeight="13.2" x14ac:dyDescent="0.25"/>
  <cols>
    <col min="1" max="1" width="6.6640625" customWidth="1"/>
    <col min="2" max="2" width="35.77734375" customWidth="1"/>
    <col min="3" max="3" width="11.6640625" customWidth="1"/>
    <col min="4" max="4" width="11.33203125" customWidth="1"/>
    <col min="5" max="5" width="11.44140625" customWidth="1"/>
    <col min="6" max="6" width="6" customWidth="1"/>
    <col min="7" max="7" width="10.44140625" customWidth="1"/>
    <col min="8" max="8" width="11.33203125" customWidth="1"/>
    <col min="9" max="9" width="10.33203125" customWidth="1"/>
    <col min="10" max="10" width="7.6640625" customWidth="1"/>
    <col min="11" max="11" width="10.44140625" customWidth="1"/>
    <col min="13" max="13" width="8" customWidth="1"/>
    <col min="14" max="14" width="8.33203125" customWidth="1"/>
    <col min="15" max="15" width="8.109375" customWidth="1"/>
    <col min="256" max="256" width="6.6640625" customWidth="1"/>
    <col min="257" max="257" width="35.77734375" customWidth="1"/>
    <col min="258" max="258" width="11.6640625" customWidth="1"/>
    <col min="259" max="259" width="11.33203125" customWidth="1"/>
    <col min="260" max="260" width="11.44140625" customWidth="1"/>
    <col min="261" max="261" width="6" customWidth="1"/>
    <col min="262" max="262" width="10.44140625" customWidth="1"/>
    <col min="264" max="264" width="10.33203125" customWidth="1"/>
    <col min="265" max="265" width="7.6640625" customWidth="1"/>
    <col min="266" max="266" width="8.44140625" customWidth="1"/>
    <col min="268" max="268" width="8" customWidth="1"/>
    <col min="269" max="269" width="6" customWidth="1"/>
    <col min="270" max="270" width="6.6640625" customWidth="1"/>
    <col min="271" max="271" width="12.44140625" customWidth="1"/>
    <col min="512" max="512" width="6.6640625" customWidth="1"/>
    <col min="513" max="513" width="35.77734375" customWidth="1"/>
    <col min="514" max="514" width="11.6640625" customWidth="1"/>
    <col min="515" max="515" width="11.33203125" customWidth="1"/>
    <col min="516" max="516" width="11.44140625" customWidth="1"/>
    <col min="517" max="517" width="6" customWidth="1"/>
    <col min="518" max="518" width="10.44140625" customWidth="1"/>
    <col min="520" max="520" width="10.33203125" customWidth="1"/>
    <col min="521" max="521" width="7.6640625" customWidth="1"/>
    <col min="522" max="522" width="8.44140625" customWidth="1"/>
    <col min="524" max="524" width="8" customWidth="1"/>
    <col min="525" max="525" width="6" customWidth="1"/>
    <col min="526" max="526" width="6.6640625" customWidth="1"/>
    <col min="527" max="527" width="12.44140625" customWidth="1"/>
    <col min="768" max="768" width="6.6640625" customWidth="1"/>
    <col min="769" max="769" width="35.77734375" customWidth="1"/>
    <col min="770" max="770" width="11.6640625" customWidth="1"/>
    <col min="771" max="771" width="11.33203125" customWidth="1"/>
    <col min="772" max="772" width="11.44140625" customWidth="1"/>
    <col min="773" max="773" width="6" customWidth="1"/>
    <col min="774" max="774" width="10.44140625" customWidth="1"/>
    <col min="776" max="776" width="10.33203125" customWidth="1"/>
    <col min="777" max="777" width="7.6640625" customWidth="1"/>
    <col min="778" max="778" width="8.44140625" customWidth="1"/>
    <col min="780" max="780" width="8" customWidth="1"/>
    <col min="781" max="781" width="6" customWidth="1"/>
    <col min="782" max="782" width="6.6640625" customWidth="1"/>
    <col min="783" max="783" width="12.44140625" customWidth="1"/>
    <col min="1024" max="1024" width="6.6640625" customWidth="1"/>
    <col min="1025" max="1025" width="35.77734375" customWidth="1"/>
    <col min="1026" max="1026" width="11.6640625" customWidth="1"/>
    <col min="1027" max="1027" width="11.33203125" customWidth="1"/>
    <col min="1028" max="1028" width="11.44140625" customWidth="1"/>
    <col min="1029" max="1029" width="6" customWidth="1"/>
    <col min="1030" max="1030" width="10.44140625" customWidth="1"/>
    <col min="1032" max="1032" width="10.33203125" customWidth="1"/>
    <col min="1033" max="1033" width="7.6640625" customWidth="1"/>
    <col min="1034" max="1034" width="8.44140625" customWidth="1"/>
    <col min="1036" max="1036" width="8" customWidth="1"/>
    <col min="1037" max="1037" width="6" customWidth="1"/>
    <col min="1038" max="1038" width="6.6640625" customWidth="1"/>
    <col min="1039" max="1039" width="12.44140625" customWidth="1"/>
    <col min="1280" max="1280" width="6.6640625" customWidth="1"/>
    <col min="1281" max="1281" width="35.77734375" customWidth="1"/>
    <col min="1282" max="1282" width="11.6640625" customWidth="1"/>
    <col min="1283" max="1283" width="11.33203125" customWidth="1"/>
    <col min="1284" max="1284" width="11.44140625" customWidth="1"/>
    <col min="1285" max="1285" width="6" customWidth="1"/>
    <col min="1286" max="1286" width="10.44140625" customWidth="1"/>
    <col min="1288" max="1288" width="10.33203125" customWidth="1"/>
    <col min="1289" max="1289" width="7.6640625" customWidth="1"/>
    <col min="1290" max="1290" width="8.44140625" customWidth="1"/>
    <col min="1292" max="1292" width="8" customWidth="1"/>
    <col min="1293" max="1293" width="6" customWidth="1"/>
    <col min="1294" max="1294" width="6.6640625" customWidth="1"/>
    <col min="1295" max="1295" width="12.44140625" customWidth="1"/>
    <col min="1536" max="1536" width="6.6640625" customWidth="1"/>
    <col min="1537" max="1537" width="35.77734375" customWidth="1"/>
    <col min="1538" max="1538" width="11.6640625" customWidth="1"/>
    <col min="1539" max="1539" width="11.33203125" customWidth="1"/>
    <col min="1540" max="1540" width="11.44140625" customWidth="1"/>
    <col min="1541" max="1541" width="6" customWidth="1"/>
    <col min="1542" max="1542" width="10.44140625" customWidth="1"/>
    <col min="1544" max="1544" width="10.33203125" customWidth="1"/>
    <col min="1545" max="1545" width="7.6640625" customWidth="1"/>
    <col min="1546" max="1546" width="8.44140625" customWidth="1"/>
    <col min="1548" max="1548" width="8" customWidth="1"/>
    <col min="1549" max="1549" width="6" customWidth="1"/>
    <col min="1550" max="1550" width="6.6640625" customWidth="1"/>
    <col min="1551" max="1551" width="12.44140625" customWidth="1"/>
    <col min="1792" max="1792" width="6.6640625" customWidth="1"/>
    <col min="1793" max="1793" width="35.77734375" customWidth="1"/>
    <col min="1794" max="1794" width="11.6640625" customWidth="1"/>
    <col min="1795" max="1795" width="11.33203125" customWidth="1"/>
    <col min="1796" max="1796" width="11.44140625" customWidth="1"/>
    <col min="1797" max="1797" width="6" customWidth="1"/>
    <col min="1798" max="1798" width="10.44140625" customWidth="1"/>
    <col min="1800" max="1800" width="10.33203125" customWidth="1"/>
    <col min="1801" max="1801" width="7.6640625" customWidth="1"/>
    <col min="1802" max="1802" width="8.44140625" customWidth="1"/>
    <col min="1804" max="1804" width="8" customWidth="1"/>
    <col min="1805" max="1805" width="6" customWidth="1"/>
    <col min="1806" max="1806" width="6.6640625" customWidth="1"/>
    <col min="1807" max="1807" width="12.44140625" customWidth="1"/>
    <col min="2048" max="2048" width="6.6640625" customWidth="1"/>
    <col min="2049" max="2049" width="35.77734375" customWidth="1"/>
    <col min="2050" max="2050" width="11.6640625" customWidth="1"/>
    <col min="2051" max="2051" width="11.33203125" customWidth="1"/>
    <col min="2052" max="2052" width="11.44140625" customWidth="1"/>
    <col min="2053" max="2053" width="6" customWidth="1"/>
    <col min="2054" max="2054" width="10.44140625" customWidth="1"/>
    <col min="2056" max="2056" width="10.33203125" customWidth="1"/>
    <col min="2057" max="2057" width="7.6640625" customWidth="1"/>
    <col min="2058" max="2058" width="8.44140625" customWidth="1"/>
    <col min="2060" max="2060" width="8" customWidth="1"/>
    <col min="2061" max="2061" width="6" customWidth="1"/>
    <col min="2062" max="2062" width="6.6640625" customWidth="1"/>
    <col min="2063" max="2063" width="12.44140625" customWidth="1"/>
    <col min="2304" max="2304" width="6.6640625" customWidth="1"/>
    <col min="2305" max="2305" width="35.77734375" customWidth="1"/>
    <col min="2306" max="2306" width="11.6640625" customWidth="1"/>
    <col min="2307" max="2307" width="11.33203125" customWidth="1"/>
    <col min="2308" max="2308" width="11.44140625" customWidth="1"/>
    <col min="2309" max="2309" width="6" customWidth="1"/>
    <col min="2310" max="2310" width="10.44140625" customWidth="1"/>
    <col min="2312" max="2312" width="10.33203125" customWidth="1"/>
    <col min="2313" max="2313" width="7.6640625" customWidth="1"/>
    <col min="2314" max="2314" width="8.44140625" customWidth="1"/>
    <col min="2316" max="2316" width="8" customWidth="1"/>
    <col min="2317" max="2317" width="6" customWidth="1"/>
    <col min="2318" max="2318" width="6.6640625" customWidth="1"/>
    <col min="2319" max="2319" width="12.44140625" customWidth="1"/>
    <col min="2560" max="2560" width="6.6640625" customWidth="1"/>
    <col min="2561" max="2561" width="35.77734375" customWidth="1"/>
    <col min="2562" max="2562" width="11.6640625" customWidth="1"/>
    <col min="2563" max="2563" width="11.33203125" customWidth="1"/>
    <col min="2564" max="2564" width="11.44140625" customWidth="1"/>
    <col min="2565" max="2565" width="6" customWidth="1"/>
    <col min="2566" max="2566" width="10.44140625" customWidth="1"/>
    <col min="2568" max="2568" width="10.33203125" customWidth="1"/>
    <col min="2569" max="2569" width="7.6640625" customWidth="1"/>
    <col min="2570" max="2570" width="8.44140625" customWidth="1"/>
    <col min="2572" max="2572" width="8" customWidth="1"/>
    <col min="2573" max="2573" width="6" customWidth="1"/>
    <col min="2574" max="2574" width="6.6640625" customWidth="1"/>
    <col min="2575" max="2575" width="12.44140625" customWidth="1"/>
    <col min="2816" max="2816" width="6.6640625" customWidth="1"/>
    <col min="2817" max="2817" width="35.77734375" customWidth="1"/>
    <col min="2818" max="2818" width="11.6640625" customWidth="1"/>
    <col min="2819" max="2819" width="11.33203125" customWidth="1"/>
    <col min="2820" max="2820" width="11.44140625" customWidth="1"/>
    <col min="2821" max="2821" width="6" customWidth="1"/>
    <col min="2822" max="2822" width="10.44140625" customWidth="1"/>
    <col min="2824" max="2824" width="10.33203125" customWidth="1"/>
    <col min="2825" max="2825" width="7.6640625" customWidth="1"/>
    <col min="2826" max="2826" width="8.44140625" customWidth="1"/>
    <col min="2828" max="2828" width="8" customWidth="1"/>
    <col min="2829" max="2829" width="6" customWidth="1"/>
    <col min="2830" max="2830" width="6.6640625" customWidth="1"/>
    <col min="2831" max="2831" width="12.44140625" customWidth="1"/>
    <col min="3072" max="3072" width="6.6640625" customWidth="1"/>
    <col min="3073" max="3073" width="35.77734375" customWidth="1"/>
    <col min="3074" max="3074" width="11.6640625" customWidth="1"/>
    <col min="3075" max="3075" width="11.33203125" customWidth="1"/>
    <col min="3076" max="3076" width="11.44140625" customWidth="1"/>
    <col min="3077" max="3077" width="6" customWidth="1"/>
    <col min="3078" max="3078" width="10.44140625" customWidth="1"/>
    <col min="3080" max="3080" width="10.33203125" customWidth="1"/>
    <col min="3081" max="3081" width="7.6640625" customWidth="1"/>
    <col min="3082" max="3082" width="8.44140625" customWidth="1"/>
    <col min="3084" max="3084" width="8" customWidth="1"/>
    <col min="3085" max="3085" width="6" customWidth="1"/>
    <col min="3086" max="3086" width="6.6640625" customWidth="1"/>
    <col min="3087" max="3087" width="12.44140625" customWidth="1"/>
    <col min="3328" max="3328" width="6.6640625" customWidth="1"/>
    <col min="3329" max="3329" width="35.77734375" customWidth="1"/>
    <col min="3330" max="3330" width="11.6640625" customWidth="1"/>
    <col min="3331" max="3331" width="11.33203125" customWidth="1"/>
    <col min="3332" max="3332" width="11.44140625" customWidth="1"/>
    <col min="3333" max="3333" width="6" customWidth="1"/>
    <col min="3334" max="3334" width="10.44140625" customWidth="1"/>
    <col min="3336" max="3336" width="10.33203125" customWidth="1"/>
    <col min="3337" max="3337" width="7.6640625" customWidth="1"/>
    <col min="3338" max="3338" width="8.44140625" customWidth="1"/>
    <col min="3340" max="3340" width="8" customWidth="1"/>
    <col min="3341" max="3341" width="6" customWidth="1"/>
    <col min="3342" max="3342" width="6.6640625" customWidth="1"/>
    <col min="3343" max="3343" width="12.44140625" customWidth="1"/>
    <col min="3584" max="3584" width="6.6640625" customWidth="1"/>
    <col min="3585" max="3585" width="35.77734375" customWidth="1"/>
    <col min="3586" max="3586" width="11.6640625" customWidth="1"/>
    <col min="3587" max="3587" width="11.33203125" customWidth="1"/>
    <col min="3588" max="3588" width="11.44140625" customWidth="1"/>
    <col min="3589" max="3589" width="6" customWidth="1"/>
    <col min="3590" max="3590" width="10.44140625" customWidth="1"/>
    <col min="3592" max="3592" width="10.33203125" customWidth="1"/>
    <col min="3593" max="3593" width="7.6640625" customWidth="1"/>
    <col min="3594" max="3594" width="8.44140625" customWidth="1"/>
    <col min="3596" max="3596" width="8" customWidth="1"/>
    <col min="3597" max="3597" width="6" customWidth="1"/>
    <col min="3598" max="3598" width="6.6640625" customWidth="1"/>
    <col min="3599" max="3599" width="12.44140625" customWidth="1"/>
    <col min="3840" max="3840" width="6.6640625" customWidth="1"/>
    <col min="3841" max="3841" width="35.77734375" customWidth="1"/>
    <col min="3842" max="3842" width="11.6640625" customWidth="1"/>
    <col min="3843" max="3843" width="11.33203125" customWidth="1"/>
    <col min="3844" max="3844" width="11.44140625" customWidth="1"/>
    <col min="3845" max="3845" width="6" customWidth="1"/>
    <col min="3846" max="3846" width="10.44140625" customWidth="1"/>
    <col min="3848" max="3848" width="10.33203125" customWidth="1"/>
    <col min="3849" max="3849" width="7.6640625" customWidth="1"/>
    <col min="3850" max="3850" width="8.44140625" customWidth="1"/>
    <col min="3852" max="3852" width="8" customWidth="1"/>
    <col min="3853" max="3853" width="6" customWidth="1"/>
    <col min="3854" max="3854" width="6.6640625" customWidth="1"/>
    <col min="3855" max="3855" width="12.44140625" customWidth="1"/>
    <col min="4096" max="4096" width="6.6640625" customWidth="1"/>
    <col min="4097" max="4097" width="35.77734375" customWidth="1"/>
    <col min="4098" max="4098" width="11.6640625" customWidth="1"/>
    <col min="4099" max="4099" width="11.33203125" customWidth="1"/>
    <col min="4100" max="4100" width="11.44140625" customWidth="1"/>
    <col min="4101" max="4101" width="6" customWidth="1"/>
    <col min="4102" max="4102" width="10.44140625" customWidth="1"/>
    <col min="4104" max="4104" width="10.33203125" customWidth="1"/>
    <col min="4105" max="4105" width="7.6640625" customWidth="1"/>
    <col min="4106" max="4106" width="8.44140625" customWidth="1"/>
    <col min="4108" max="4108" width="8" customWidth="1"/>
    <col min="4109" max="4109" width="6" customWidth="1"/>
    <col min="4110" max="4110" width="6.6640625" customWidth="1"/>
    <col min="4111" max="4111" width="12.44140625" customWidth="1"/>
    <col min="4352" max="4352" width="6.6640625" customWidth="1"/>
    <col min="4353" max="4353" width="35.77734375" customWidth="1"/>
    <col min="4354" max="4354" width="11.6640625" customWidth="1"/>
    <col min="4355" max="4355" width="11.33203125" customWidth="1"/>
    <col min="4356" max="4356" width="11.44140625" customWidth="1"/>
    <col min="4357" max="4357" width="6" customWidth="1"/>
    <col min="4358" max="4358" width="10.44140625" customWidth="1"/>
    <col min="4360" max="4360" width="10.33203125" customWidth="1"/>
    <col min="4361" max="4361" width="7.6640625" customWidth="1"/>
    <col min="4362" max="4362" width="8.44140625" customWidth="1"/>
    <col min="4364" max="4364" width="8" customWidth="1"/>
    <col min="4365" max="4365" width="6" customWidth="1"/>
    <col min="4366" max="4366" width="6.6640625" customWidth="1"/>
    <col min="4367" max="4367" width="12.44140625" customWidth="1"/>
    <col min="4608" max="4608" width="6.6640625" customWidth="1"/>
    <col min="4609" max="4609" width="35.77734375" customWidth="1"/>
    <col min="4610" max="4610" width="11.6640625" customWidth="1"/>
    <col min="4611" max="4611" width="11.33203125" customWidth="1"/>
    <col min="4612" max="4612" width="11.44140625" customWidth="1"/>
    <col min="4613" max="4613" width="6" customWidth="1"/>
    <col min="4614" max="4614" width="10.44140625" customWidth="1"/>
    <col min="4616" max="4616" width="10.33203125" customWidth="1"/>
    <col min="4617" max="4617" width="7.6640625" customWidth="1"/>
    <col min="4618" max="4618" width="8.44140625" customWidth="1"/>
    <col min="4620" max="4620" width="8" customWidth="1"/>
    <col min="4621" max="4621" width="6" customWidth="1"/>
    <col min="4622" max="4622" width="6.6640625" customWidth="1"/>
    <col min="4623" max="4623" width="12.44140625" customWidth="1"/>
    <col min="4864" max="4864" width="6.6640625" customWidth="1"/>
    <col min="4865" max="4865" width="35.77734375" customWidth="1"/>
    <col min="4866" max="4866" width="11.6640625" customWidth="1"/>
    <col min="4867" max="4867" width="11.33203125" customWidth="1"/>
    <col min="4868" max="4868" width="11.44140625" customWidth="1"/>
    <col min="4869" max="4869" width="6" customWidth="1"/>
    <col min="4870" max="4870" width="10.44140625" customWidth="1"/>
    <col min="4872" max="4872" width="10.33203125" customWidth="1"/>
    <col min="4873" max="4873" width="7.6640625" customWidth="1"/>
    <col min="4874" max="4874" width="8.44140625" customWidth="1"/>
    <col min="4876" max="4876" width="8" customWidth="1"/>
    <col min="4877" max="4877" width="6" customWidth="1"/>
    <col min="4878" max="4878" width="6.6640625" customWidth="1"/>
    <col min="4879" max="4879" width="12.44140625" customWidth="1"/>
    <col min="5120" max="5120" width="6.6640625" customWidth="1"/>
    <col min="5121" max="5121" width="35.77734375" customWidth="1"/>
    <col min="5122" max="5122" width="11.6640625" customWidth="1"/>
    <col min="5123" max="5123" width="11.33203125" customWidth="1"/>
    <col min="5124" max="5124" width="11.44140625" customWidth="1"/>
    <col min="5125" max="5125" width="6" customWidth="1"/>
    <col min="5126" max="5126" width="10.44140625" customWidth="1"/>
    <col min="5128" max="5128" width="10.33203125" customWidth="1"/>
    <col min="5129" max="5129" width="7.6640625" customWidth="1"/>
    <col min="5130" max="5130" width="8.44140625" customWidth="1"/>
    <col min="5132" max="5132" width="8" customWidth="1"/>
    <col min="5133" max="5133" width="6" customWidth="1"/>
    <col min="5134" max="5134" width="6.6640625" customWidth="1"/>
    <col min="5135" max="5135" width="12.44140625" customWidth="1"/>
    <col min="5376" max="5376" width="6.6640625" customWidth="1"/>
    <col min="5377" max="5377" width="35.77734375" customWidth="1"/>
    <col min="5378" max="5378" width="11.6640625" customWidth="1"/>
    <col min="5379" max="5379" width="11.33203125" customWidth="1"/>
    <col min="5380" max="5380" width="11.44140625" customWidth="1"/>
    <col min="5381" max="5381" width="6" customWidth="1"/>
    <col min="5382" max="5382" width="10.44140625" customWidth="1"/>
    <col min="5384" max="5384" width="10.33203125" customWidth="1"/>
    <col min="5385" max="5385" width="7.6640625" customWidth="1"/>
    <col min="5386" max="5386" width="8.44140625" customWidth="1"/>
    <col min="5388" max="5388" width="8" customWidth="1"/>
    <col min="5389" max="5389" width="6" customWidth="1"/>
    <col min="5390" max="5390" width="6.6640625" customWidth="1"/>
    <col min="5391" max="5391" width="12.44140625" customWidth="1"/>
    <col min="5632" max="5632" width="6.6640625" customWidth="1"/>
    <col min="5633" max="5633" width="35.77734375" customWidth="1"/>
    <col min="5634" max="5634" width="11.6640625" customWidth="1"/>
    <col min="5635" max="5635" width="11.33203125" customWidth="1"/>
    <col min="5636" max="5636" width="11.44140625" customWidth="1"/>
    <col min="5637" max="5637" width="6" customWidth="1"/>
    <col min="5638" max="5638" width="10.44140625" customWidth="1"/>
    <col min="5640" max="5640" width="10.33203125" customWidth="1"/>
    <col min="5641" max="5641" width="7.6640625" customWidth="1"/>
    <col min="5642" max="5642" width="8.44140625" customWidth="1"/>
    <col min="5644" max="5644" width="8" customWidth="1"/>
    <col min="5645" max="5645" width="6" customWidth="1"/>
    <col min="5646" max="5646" width="6.6640625" customWidth="1"/>
    <col min="5647" max="5647" width="12.44140625" customWidth="1"/>
    <col min="5888" max="5888" width="6.6640625" customWidth="1"/>
    <col min="5889" max="5889" width="35.77734375" customWidth="1"/>
    <col min="5890" max="5890" width="11.6640625" customWidth="1"/>
    <col min="5891" max="5891" width="11.33203125" customWidth="1"/>
    <col min="5892" max="5892" width="11.44140625" customWidth="1"/>
    <col min="5893" max="5893" width="6" customWidth="1"/>
    <col min="5894" max="5894" width="10.44140625" customWidth="1"/>
    <col min="5896" max="5896" width="10.33203125" customWidth="1"/>
    <col min="5897" max="5897" width="7.6640625" customWidth="1"/>
    <col min="5898" max="5898" width="8.44140625" customWidth="1"/>
    <col min="5900" max="5900" width="8" customWidth="1"/>
    <col min="5901" max="5901" width="6" customWidth="1"/>
    <col min="5902" max="5902" width="6.6640625" customWidth="1"/>
    <col min="5903" max="5903" width="12.44140625" customWidth="1"/>
    <col min="6144" max="6144" width="6.6640625" customWidth="1"/>
    <col min="6145" max="6145" width="35.77734375" customWidth="1"/>
    <col min="6146" max="6146" width="11.6640625" customWidth="1"/>
    <col min="6147" max="6147" width="11.33203125" customWidth="1"/>
    <col min="6148" max="6148" width="11.44140625" customWidth="1"/>
    <col min="6149" max="6149" width="6" customWidth="1"/>
    <col min="6150" max="6150" width="10.44140625" customWidth="1"/>
    <col min="6152" max="6152" width="10.33203125" customWidth="1"/>
    <col min="6153" max="6153" width="7.6640625" customWidth="1"/>
    <col min="6154" max="6154" width="8.44140625" customWidth="1"/>
    <col min="6156" max="6156" width="8" customWidth="1"/>
    <col min="6157" max="6157" width="6" customWidth="1"/>
    <col min="6158" max="6158" width="6.6640625" customWidth="1"/>
    <col min="6159" max="6159" width="12.44140625" customWidth="1"/>
    <col min="6400" max="6400" width="6.6640625" customWidth="1"/>
    <col min="6401" max="6401" width="35.77734375" customWidth="1"/>
    <col min="6402" max="6402" width="11.6640625" customWidth="1"/>
    <col min="6403" max="6403" width="11.33203125" customWidth="1"/>
    <col min="6404" max="6404" width="11.44140625" customWidth="1"/>
    <col min="6405" max="6405" width="6" customWidth="1"/>
    <col min="6406" max="6406" width="10.44140625" customWidth="1"/>
    <col min="6408" max="6408" width="10.33203125" customWidth="1"/>
    <col min="6409" max="6409" width="7.6640625" customWidth="1"/>
    <col min="6410" max="6410" width="8.44140625" customWidth="1"/>
    <col min="6412" max="6412" width="8" customWidth="1"/>
    <col min="6413" max="6413" width="6" customWidth="1"/>
    <col min="6414" max="6414" width="6.6640625" customWidth="1"/>
    <col min="6415" max="6415" width="12.44140625" customWidth="1"/>
    <col min="6656" max="6656" width="6.6640625" customWidth="1"/>
    <col min="6657" max="6657" width="35.77734375" customWidth="1"/>
    <col min="6658" max="6658" width="11.6640625" customWidth="1"/>
    <col min="6659" max="6659" width="11.33203125" customWidth="1"/>
    <col min="6660" max="6660" width="11.44140625" customWidth="1"/>
    <col min="6661" max="6661" width="6" customWidth="1"/>
    <col min="6662" max="6662" width="10.44140625" customWidth="1"/>
    <col min="6664" max="6664" width="10.33203125" customWidth="1"/>
    <col min="6665" max="6665" width="7.6640625" customWidth="1"/>
    <col min="6666" max="6666" width="8.44140625" customWidth="1"/>
    <col min="6668" max="6668" width="8" customWidth="1"/>
    <col min="6669" max="6669" width="6" customWidth="1"/>
    <col min="6670" max="6670" width="6.6640625" customWidth="1"/>
    <col min="6671" max="6671" width="12.44140625" customWidth="1"/>
    <col min="6912" max="6912" width="6.6640625" customWidth="1"/>
    <col min="6913" max="6913" width="35.77734375" customWidth="1"/>
    <col min="6914" max="6914" width="11.6640625" customWidth="1"/>
    <col min="6915" max="6915" width="11.33203125" customWidth="1"/>
    <col min="6916" max="6916" width="11.44140625" customWidth="1"/>
    <col min="6917" max="6917" width="6" customWidth="1"/>
    <col min="6918" max="6918" width="10.44140625" customWidth="1"/>
    <col min="6920" max="6920" width="10.33203125" customWidth="1"/>
    <col min="6921" max="6921" width="7.6640625" customWidth="1"/>
    <col min="6922" max="6922" width="8.44140625" customWidth="1"/>
    <col min="6924" max="6924" width="8" customWidth="1"/>
    <col min="6925" max="6925" width="6" customWidth="1"/>
    <col min="6926" max="6926" width="6.6640625" customWidth="1"/>
    <col min="6927" max="6927" width="12.44140625" customWidth="1"/>
    <col min="7168" max="7168" width="6.6640625" customWidth="1"/>
    <col min="7169" max="7169" width="35.77734375" customWidth="1"/>
    <col min="7170" max="7170" width="11.6640625" customWidth="1"/>
    <col min="7171" max="7171" width="11.33203125" customWidth="1"/>
    <col min="7172" max="7172" width="11.44140625" customWidth="1"/>
    <col min="7173" max="7173" width="6" customWidth="1"/>
    <col min="7174" max="7174" width="10.44140625" customWidth="1"/>
    <col min="7176" max="7176" width="10.33203125" customWidth="1"/>
    <col min="7177" max="7177" width="7.6640625" customWidth="1"/>
    <col min="7178" max="7178" width="8.44140625" customWidth="1"/>
    <col min="7180" max="7180" width="8" customWidth="1"/>
    <col min="7181" max="7181" width="6" customWidth="1"/>
    <col min="7182" max="7182" width="6.6640625" customWidth="1"/>
    <col min="7183" max="7183" width="12.44140625" customWidth="1"/>
    <col min="7424" max="7424" width="6.6640625" customWidth="1"/>
    <col min="7425" max="7425" width="35.77734375" customWidth="1"/>
    <col min="7426" max="7426" width="11.6640625" customWidth="1"/>
    <col min="7427" max="7427" width="11.33203125" customWidth="1"/>
    <col min="7428" max="7428" width="11.44140625" customWidth="1"/>
    <col min="7429" max="7429" width="6" customWidth="1"/>
    <col min="7430" max="7430" width="10.44140625" customWidth="1"/>
    <col min="7432" max="7432" width="10.33203125" customWidth="1"/>
    <col min="7433" max="7433" width="7.6640625" customWidth="1"/>
    <col min="7434" max="7434" width="8.44140625" customWidth="1"/>
    <col min="7436" max="7436" width="8" customWidth="1"/>
    <col min="7437" max="7437" width="6" customWidth="1"/>
    <col min="7438" max="7438" width="6.6640625" customWidth="1"/>
    <col min="7439" max="7439" width="12.44140625" customWidth="1"/>
    <col min="7680" max="7680" width="6.6640625" customWidth="1"/>
    <col min="7681" max="7681" width="35.77734375" customWidth="1"/>
    <col min="7682" max="7682" width="11.6640625" customWidth="1"/>
    <col min="7683" max="7683" width="11.33203125" customWidth="1"/>
    <col min="7684" max="7684" width="11.44140625" customWidth="1"/>
    <col min="7685" max="7685" width="6" customWidth="1"/>
    <col min="7686" max="7686" width="10.44140625" customWidth="1"/>
    <col min="7688" max="7688" width="10.33203125" customWidth="1"/>
    <col min="7689" max="7689" width="7.6640625" customWidth="1"/>
    <col min="7690" max="7690" width="8.44140625" customWidth="1"/>
    <col min="7692" max="7692" width="8" customWidth="1"/>
    <col min="7693" max="7693" width="6" customWidth="1"/>
    <col min="7694" max="7694" width="6.6640625" customWidth="1"/>
    <col min="7695" max="7695" width="12.44140625" customWidth="1"/>
    <col min="7936" max="7936" width="6.6640625" customWidth="1"/>
    <col min="7937" max="7937" width="35.77734375" customWidth="1"/>
    <col min="7938" max="7938" width="11.6640625" customWidth="1"/>
    <col min="7939" max="7939" width="11.33203125" customWidth="1"/>
    <col min="7940" max="7940" width="11.44140625" customWidth="1"/>
    <col min="7941" max="7941" width="6" customWidth="1"/>
    <col min="7942" max="7942" width="10.44140625" customWidth="1"/>
    <col min="7944" max="7944" width="10.33203125" customWidth="1"/>
    <col min="7945" max="7945" width="7.6640625" customWidth="1"/>
    <col min="7946" max="7946" width="8.44140625" customWidth="1"/>
    <col min="7948" max="7948" width="8" customWidth="1"/>
    <col min="7949" max="7949" width="6" customWidth="1"/>
    <col min="7950" max="7950" width="6.6640625" customWidth="1"/>
    <col min="7951" max="7951" width="12.44140625" customWidth="1"/>
    <col min="8192" max="8192" width="6.6640625" customWidth="1"/>
    <col min="8193" max="8193" width="35.77734375" customWidth="1"/>
    <col min="8194" max="8194" width="11.6640625" customWidth="1"/>
    <col min="8195" max="8195" width="11.33203125" customWidth="1"/>
    <col min="8196" max="8196" width="11.44140625" customWidth="1"/>
    <col min="8197" max="8197" width="6" customWidth="1"/>
    <col min="8198" max="8198" width="10.44140625" customWidth="1"/>
    <col min="8200" max="8200" width="10.33203125" customWidth="1"/>
    <col min="8201" max="8201" width="7.6640625" customWidth="1"/>
    <col min="8202" max="8202" width="8.44140625" customWidth="1"/>
    <col min="8204" max="8204" width="8" customWidth="1"/>
    <col min="8205" max="8205" width="6" customWidth="1"/>
    <col min="8206" max="8206" width="6.6640625" customWidth="1"/>
    <col min="8207" max="8207" width="12.44140625" customWidth="1"/>
    <col min="8448" max="8448" width="6.6640625" customWidth="1"/>
    <col min="8449" max="8449" width="35.77734375" customWidth="1"/>
    <col min="8450" max="8450" width="11.6640625" customWidth="1"/>
    <col min="8451" max="8451" width="11.33203125" customWidth="1"/>
    <col min="8452" max="8452" width="11.44140625" customWidth="1"/>
    <col min="8453" max="8453" width="6" customWidth="1"/>
    <col min="8454" max="8454" width="10.44140625" customWidth="1"/>
    <col min="8456" max="8456" width="10.33203125" customWidth="1"/>
    <col min="8457" max="8457" width="7.6640625" customWidth="1"/>
    <col min="8458" max="8458" width="8.44140625" customWidth="1"/>
    <col min="8460" max="8460" width="8" customWidth="1"/>
    <col min="8461" max="8461" width="6" customWidth="1"/>
    <col min="8462" max="8462" width="6.6640625" customWidth="1"/>
    <col min="8463" max="8463" width="12.44140625" customWidth="1"/>
    <col min="8704" max="8704" width="6.6640625" customWidth="1"/>
    <col min="8705" max="8705" width="35.77734375" customWidth="1"/>
    <col min="8706" max="8706" width="11.6640625" customWidth="1"/>
    <col min="8707" max="8707" width="11.33203125" customWidth="1"/>
    <col min="8708" max="8708" width="11.44140625" customWidth="1"/>
    <col min="8709" max="8709" width="6" customWidth="1"/>
    <col min="8710" max="8710" width="10.44140625" customWidth="1"/>
    <col min="8712" max="8712" width="10.33203125" customWidth="1"/>
    <col min="8713" max="8713" width="7.6640625" customWidth="1"/>
    <col min="8714" max="8714" width="8.44140625" customWidth="1"/>
    <col min="8716" max="8716" width="8" customWidth="1"/>
    <col min="8717" max="8717" width="6" customWidth="1"/>
    <col min="8718" max="8718" width="6.6640625" customWidth="1"/>
    <col min="8719" max="8719" width="12.44140625" customWidth="1"/>
    <col min="8960" max="8960" width="6.6640625" customWidth="1"/>
    <col min="8961" max="8961" width="35.77734375" customWidth="1"/>
    <col min="8962" max="8962" width="11.6640625" customWidth="1"/>
    <col min="8963" max="8963" width="11.33203125" customWidth="1"/>
    <col min="8964" max="8964" width="11.44140625" customWidth="1"/>
    <col min="8965" max="8965" width="6" customWidth="1"/>
    <col min="8966" max="8966" width="10.44140625" customWidth="1"/>
    <col min="8968" max="8968" width="10.33203125" customWidth="1"/>
    <col min="8969" max="8969" width="7.6640625" customWidth="1"/>
    <col min="8970" max="8970" width="8.44140625" customWidth="1"/>
    <col min="8972" max="8972" width="8" customWidth="1"/>
    <col min="8973" max="8973" width="6" customWidth="1"/>
    <col min="8974" max="8974" width="6.6640625" customWidth="1"/>
    <col min="8975" max="8975" width="12.44140625" customWidth="1"/>
    <col min="9216" max="9216" width="6.6640625" customWidth="1"/>
    <col min="9217" max="9217" width="35.77734375" customWidth="1"/>
    <col min="9218" max="9218" width="11.6640625" customWidth="1"/>
    <col min="9219" max="9219" width="11.33203125" customWidth="1"/>
    <col min="9220" max="9220" width="11.44140625" customWidth="1"/>
    <col min="9221" max="9221" width="6" customWidth="1"/>
    <col min="9222" max="9222" width="10.44140625" customWidth="1"/>
    <col min="9224" max="9224" width="10.33203125" customWidth="1"/>
    <col min="9225" max="9225" width="7.6640625" customWidth="1"/>
    <col min="9226" max="9226" width="8.44140625" customWidth="1"/>
    <col min="9228" max="9228" width="8" customWidth="1"/>
    <col min="9229" max="9229" width="6" customWidth="1"/>
    <col min="9230" max="9230" width="6.6640625" customWidth="1"/>
    <col min="9231" max="9231" width="12.44140625" customWidth="1"/>
    <col min="9472" max="9472" width="6.6640625" customWidth="1"/>
    <col min="9473" max="9473" width="35.77734375" customWidth="1"/>
    <col min="9474" max="9474" width="11.6640625" customWidth="1"/>
    <col min="9475" max="9475" width="11.33203125" customWidth="1"/>
    <col min="9476" max="9476" width="11.44140625" customWidth="1"/>
    <col min="9477" max="9477" width="6" customWidth="1"/>
    <col min="9478" max="9478" width="10.44140625" customWidth="1"/>
    <col min="9480" max="9480" width="10.33203125" customWidth="1"/>
    <col min="9481" max="9481" width="7.6640625" customWidth="1"/>
    <col min="9482" max="9482" width="8.44140625" customWidth="1"/>
    <col min="9484" max="9484" width="8" customWidth="1"/>
    <col min="9485" max="9485" width="6" customWidth="1"/>
    <col min="9486" max="9486" width="6.6640625" customWidth="1"/>
    <col min="9487" max="9487" width="12.44140625" customWidth="1"/>
    <col min="9728" max="9728" width="6.6640625" customWidth="1"/>
    <col min="9729" max="9729" width="35.77734375" customWidth="1"/>
    <col min="9730" max="9730" width="11.6640625" customWidth="1"/>
    <col min="9731" max="9731" width="11.33203125" customWidth="1"/>
    <col min="9732" max="9732" width="11.44140625" customWidth="1"/>
    <col min="9733" max="9733" width="6" customWidth="1"/>
    <col min="9734" max="9734" width="10.44140625" customWidth="1"/>
    <col min="9736" max="9736" width="10.33203125" customWidth="1"/>
    <col min="9737" max="9737" width="7.6640625" customWidth="1"/>
    <col min="9738" max="9738" width="8.44140625" customWidth="1"/>
    <col min="9740" max="9740" width="8" customWidth="1"/>
    <col min="9741" max="9741" width="6" customWidth="1"/>
    <col min="9742" max="9742" width="6.6640625" customWidth="1"/>
    <col min="9743" max="9743" width="12.44140625" customWidth="1"/>
    <col min="9984" max="9984" width="6.6640625" customWidth="1"/>
    <col min="9985" max="9985" width="35.77734375" customWidth="1"/>
    <col min="9986" max="9986" width="11.6640625" customWidth="1"/>
    <col min="9987" max="9987" width="11.33203125" customWidth="1"/>
    <col min="9988" max="9988" width="11.44140625" customWidth="1"/>
    <col min="9989" max="9989" width="6" customWidth="1"/>
    <col min="9990" max="9990" width="10.44140625" customWidth="1"/>
    <col min="9992" max="9992" width="10.33203125" customWidth="1"/>
    <col min="9993" max="9993" width="7.6640625" customWidth="1"/>
    <col min="9994" max="9994" width="8.44140625" customWidth="1"/>
    <col min="9996" max="9996" width="8" customWidth="1"/>
    <col min="9997" max="9997" width="6" customWidth="1"/>
    <col min="9998" max="9998" width="6.6640625" customWidth="1"/>
    <col min="9999" max="9999" width="12.44140625" customWidth="1"/>
    <col min="10240" max="10240" width="6.6640625" customWidth="1"/>
    <col min="10241" max="10241" width="35.77734375" customWidth="1"/>
    <col min="10242" max="10242" width="11.6640625" customWidth="1"/>
    <col min="10243" max="10243" width="11.33203125" customWidth="1"/>
    <col min="10244" max="10244" width="11.44140625" customWidth="1"/>
    <col min="10245" max="10245" width="6" customWidth="1"/>
    <col min="10246" max="10246" width="10.44140625" customWidth="1"/>
    <col min="10248" max="10248" width="10.33203125" customWidth="1"/>
    <col min="10249" max="10249" width="7.6640625" customWidth="1"/>
    <col min="10250" max="10250" width="8.44140625" customWidth="1"/>
    <col min="10252" max="10252" width="8" customWidth="1"/>
    <col min="10253" max="10253" width="6" customWidth="1"/>
    <col min="10254" max="10254" width="6.6640625" customWidth="1"/>
    <col min="10255" max="10255" width="12.44140625" customWidth="1"/>
    <col min="10496" max="10496" width="6.6640625" customWidth="1"/>
    <col min="10497" max="10497" width="35.77734375" customWidth="1"/>
    <col min="10498" max="10498" width="11.6640625" customWidth="1"/>
    <col min="10499" max="10499" width="11.33203125" customWidth="1"/>
    <col min="10500" max="10500" width="11.44140625" customWidth="1"/>
    <col min="10501" max="10501" width="6" customWidth="1"/>
    <col min="10502" max="10502" width="10.44140625" customWidth="1"/>
    <col min="10504" max="10504" width="10.33203125" customWidth="1"/>
    <col min="10505" max="10505" width="7.6640625" customWidth="1"/>
    <col min="10506" max="10506" width="8.44140625" customWidth="1"/>
    <col min="10508" max="10508" width="8" customWidth="1"/>
    <col min="10509" max="10509" width="6" customWidth="1"/>
    <col min="10510" max="10510" width="6.6640625" customWidth="1"/>
    <col min="10511" max="10511" width="12.44140625" customWidth="1"/>
    <col min="10752" max="10752" width="6.6640625" customWidth="1"/>
    <col min="10753" max="10753" width="35.77734375" customWidth="1"/>
    <col min="10754" max="10754" width="11.6640625" customWidth="1"/>
    <col min="10755" max="10755" width="11.33203125" customWidth="1"/>
    <col min="10756" max="10756" width="11.44140625" customWidth="1"/>
    <col min="10757" max="10757" width="6" customWidth="1"/>
    <col min="10758" max="10758" width="10.44140625" customWidth="1"/>
    <col min="10760" max="10760" width="10.33203125" customWidth="1"/>
    <col min="10761" max="10761" width="7.6640625" customWidth="1"/>
    <col min="10762" max="10762" width="8.44140625" customWidth="1"/>
    <col min="10764" max="10764" width="8" customWidth="1"/>
    <col min="10765" max="10765" width="6" customWidth="1"/>
    <col min="10766" max="10766" width="6.6640625" customWidth="1"/>
    <col min="10767" max="10767" width="12.44140625" customWidth="1"/>
    <col min="11008" max="11008" width="6.6640625" customWidth="1"/>
    <col min="11009" max="11009" width="35.77734375" customWidth="1"/>
    <col min="11010" max="11010" width="11.6640625" customWidth="1"/>
    <col min="11011" max="11011" width="11.33203125" customWidth="1"/>
    <col min="11012" max="11012" width="11.44140625" customWidth="1"/>
    <col min="11013" max="11013" width="6" customWidth="1"/>
    <col min="11014" max="11014" width="10.44140625" customWidth="1"/>
    <col min="11016" max="11016" width="10.33203125" customWidth="1"/>
    <col min="11017" max="11017" width="7.6640625" customWidth="1"/>
    <col min="11018" max="11018" width="8.44140625" customWidth="1"/>
    <col min="11020" max="11020" width="8" customWidth="1"/>
    <col min="11021" max="11021" width="6" customWidth="1"/>
    <col min="11022" max="11022" width="6.6640625" customWidth="1"/>
    <col min="11023" max="11023" width="12.44140625" customWidth="1"/>
    <col min="11264" max="11264" width="6.6640625" customWidth="1"/>
    <col min="11265" max="11265" width="35.77734375" customWidth="1"/>
    <col min="11266" max="11266" width="11.6640625" customWidth="1"/>
    <col min="11267" max="11267" width="11.33203125" customWidth="1"/>
    <col min="11268" max="11268" width="11.44140625" customWidth="1"/>
    <col min="11269" max="11269" width="6" customWidth="1"/>
    <col min="11270" max="11270" width="10.44140625" customWidth="1"/>
    <col min="11272" max="11272" width="10.33203125" customWidth="1"/>
    <col min="11273" max="11273" width="7.6640625" customWidth="1"/>
    <col min="11274" max="11274" width="8.44140625" customWidth="1"/>
    <col min="11276" max="11276" width="8" customWidth="1"/>
    <col min="11277" max="11277" width="6" customWidth="1"/>
    <col min="11278" max="11278" width="6.6640625" customWidth="1"/>
    <col min="11279" max="11279" width="12.44140625" customWidth="1"/>
    <col min="11520" max="11520" width="6.6640625" customWidth="1"/>
    <col min="11521" max="11521" width="35.77734375" customWidth="1"/>
    <col min="11522" max="11522" width="11.6640625" customWidth="1"/>
    <col min="11523" max="11523" width="11.33203125" customWidth="1"/>
    <col min="11524" max="11524" width="11.44140625" customWidth="1"/>
    <col min="11525" max="11525" width="6" customWidth="1"/>
    <col min="11526" max="11526" width="10.44140625" customWidth="1"/>
    <col min="11528" max="11528" width="10.33203125" customWidth="1"/>
    <col min="11529" max="11529" width="7.6640625" customWidth="1"/>
    <col min="11530" max="11530" width="8.44140625" customWidth="1"/>
    <col min="11532" max="11532" width="8" customWidth="1"/>
    <col min="11533" max="11533" width="6" customWidth="1"/>
    <col min="11534" max="11534" width="6.6640625" customWidth="1"/>
    <col min="11535" max="11535" width="12.44140625" customWidth="1"/>
    <col min="11776" max="11776" width="6.6640625" customWidth="1"/>
    <col min="11777" max="11777" width="35.77734375" customWidth="1"/>
    <col min="11778" max="11778" width="11.6640625" customWidth="1"/>
    <col min="11779" max="11779" width="11.33203125" customWidth="1"/>
    <col min="11780" max="11780" width="11.44140625" customWidth="1"/>
    <col min="11781" max="11781" width="6" customWidth="1"/>
    <col min="11782" max="11782" width="10.44140625" customWidth="1"/>
    <col min="11784" max="11784" width="10.33203125" customWidth="1"/>
    <col min="11785" max="11785" width="7.6640625" customWidth="1"/>
    <col min="11786" max="11786" width="8.44140625" customWidth="1"/>
    <col min="11788" max="11788" width="8" customWidth="1"/>
    <col min="11789" max="11789" width="6" customWidth="1"/>
    <col min="11790" max="11790" width="6.6640625" customWidth="1"/>
    <col min="11791" max="11791" width="12.44140625" customWidth="1"/>
    <col min="12032" max="12032" width="6.6640625" customWidth="1"/>
    <col min="12033" max="12033" width="35.77734375" customWidth="1"/>
    <col min="12034" max="12034" width="11.6640625" customWidth="1"/>
    <col min="12035" max="12035" width="11.33203125" customWidth="1"/>
    <col min="12036" max="12036" width="11.44140625" customWidth="1"/>
    <col min="12037" max="12037" width="6" customWidth="1"/>
    <col min="12038" max="12038" width="10.44140625" customWidth="1"/>
    <col min="12040" max="12040" width="10.33203125" customWidth="1"/>
    <col min="12041" max="12041" width="7.6640625" customWidth="1"/>
    <col min="12042" max="12042" width="8.44140625" customWidth="1"/>
    <col min="12044" max="12044" width="8" customWidth="1"/>
    <col min="12045" max="12045" width="6" customWidth="1"/>
    <col min="12046" max="12046" width="6.6640625" customWidth="1"/>
    <col min="12047" max="12047" width="12.44140625" customWidth="1"/>
    <col min="12288" max="12288" width="6.6640625" customWidth="1"/>
    <col min="12289" max="12289" width="35.77734375" customWidth="1"/>
    <col min="12290" max="12290" width="11.6640625" customWidth="1"/>
    <col min="12291" max="12291" width="11.33203125" customWidth="1"/>
    <col min="12292" max="12292" width="11.44140625" customWidth="1"/>
    <col min="12293" max="12293" width="6" customWidth="1"/>
    <col min="12294" max="12294" width="10.44140625" customWidth="1"/>
    <col min="12296" max="12296" width="10.33203125" customWidth="1"/>
    <col min="12297" max="12297" width="7.6640625" customWidth="1"/>
    <col min="12298" max="12298" width="8.44140625" customWidth="1"/>
    <col min="12300" max="12300" width="8" customWidth="1"/>
    <col min="12301" max="12301" width="6" customWidth="1"/>
    <col min="12302" max="12302" width="6.6640625" customWidth="1"/>
    <col min="12303" max="12303" width="12.44140625" customWidth="1"/>
    <col min="12544" max="12544" width="6.6640625" customWidth="1"/>
    <col min="12545" max="12545" width="35.77734375" customWidth="1"/>
    <col min="12546" max="12546" width="11.6640625" customWidth="1"/>
    <col min="12547" max="12547" width="11.33203125" customWidth="1"/>
    <col min="12548" max="12548" width="11.44140625" customWidth="1"/>
    <col min="12549" max="12549" width="6" customWidth="1"/>
    <col min="12550" max="12550" width="10.44140625" customWidth="1"/>
    <col min="12552" max="12552" width="10.33203125" customWidth="1"/>
    <col min="12553" max="12553" width="7.6640625" customWidth="1"/>
    <col min="12554" max="12554" width="8.44140625" customWidth="1"/>
    <col min="12556" max="12556" width="8" customWidth="1"/>
    <col min="12557" max="12557" width="6" customWidth="1"/>
    <col min="12558" max="12558" width="6.6640625" customWidth="1"/>
    <col min="12559" max="12559" width="12.44140625" customWidth="1"/>
    <col min="12800" max="12800" width="6.6640625" customWidth="1"/>
    <col min="12801" max="12801" width="35.77734375" customWidth="1"/>
    <col min="12802" max="12802" width="11.6640625" customWidth="1"/>
    <col min="12803" max="12803" width="11.33203125" customWidth="1"/>
    <col min="12804" max="12804" width="11.44140625" customWidth="1"/>
    <col min="12805" max="12805" width="6" customWidth="1"/>
    <col min="12806" max="12806" width="10.44140625" customWidth="1"/>
    <col min="12808" max="12808" width="10.33203125" customWidth="1"/>
    <col min="12809" max="12809" width="7.6640625" customWidth="1"/>
    <col min="12810" max="12810" width="8.44140625" customWidth="1"/>
    <col min="12812" max="12812" width="8" customWidth="1"/>
    <col min="12813" max="12813" width="6" customWidth="1"/>
    <col min="12814" max="12814" width="6.6640625" customWidth="1"/>
    <col min="12815" max="12815" width="12.44140625" customWidth="1"/>
    <col min="13056" max="13056" width="6.6640625" customWidth="1"/>
    <col min="13057" max="13057" width="35.77734375" customWidth="1"/>
    <col min="13058" max="13058" width="11.6640625" customWidth="1"/>
    <col min="13059" max="13059" width="11.33203125" customWidth="1"/>
    <col min="13060" max="13060" width="11.44140625" customWidth="1"/>
    <col min="13061" max="13061" width="6" customWidth="1"/>
    <col min="13062" max="13062" width="10.44140625" customWidth="1"/>
    <col min="13064" max="13064" width="10.33203125" customWidth="1"/>
    <col min="13065" max="13065" width="7.6640625" customWidth="1"/>
    <col min="13066" max="13066" width="8.44140625" customWidth="1"/>
    <col min="13068" max="13068" width="8" customWidth="1"/>
    <col min="13069" max="13069" width="6" customWidth="1"/>
    <col min="13070" max="13070" width="6.6640625" customWidth="1"/>
    <col min="13071" max="13071" width="12.44140625" customWidth="1"/>
    <col min="13312" max="13312" width="6.6640625" customWidth="1"/>
    <col min="13313" max="13313" width="35.77734375" customWidth="1"/>
    <col min="13314" max="13314" width="11.6640625" customWidth="1"/>
    <col min="13315" max="13315" width="11.33203125" customWidth="1"/>
    <col min="13316" max="13316" width="11.44140625" customWidth="1"/>
    <col min="13317" max="13317" width="6" customWidth="1"/>
    <col min="13318" max="13318" width="10.44140625" customWidth="1"/>
    <col min="13320" max="13320" width="10.33203125" customWidth="1"/>
    <col min="13321" max="13321" width="7.6640625" customWidth="1"/>
    <col min="13322" max="13322" width="8.44140625" customWidth="1"/>
    <col min="13324" max="13324" width="8" customWidth="1"/>
    <col min="13325" max="13325" width="6" customWidth="1"/>
    <col min="13326" max="13326" width="6.6640625" customWidth="1"/>
    <col min="13327" max="13327" width="12.44140625" customWidth="1"/>
    <col min="13568" max="13568" width="6.6640625" customWidth="1"/>
    <col min="13569" max="13569" width="35.77734375" customWidth="1"/>
    <col min="13570" max="13570" width="11.6640625" customWidth="1"/>
    <col min="13571" max="13571" width="11.33203125" customWidth="1"/>
    <col min="13572" max="13572" width="11.44140625" customWidth="1"/>
    <col min="13573" max="13573" width="6" customWidth="1"/>
    <col min="13574" max="13574" width="10.44140625" customWidth="1"/>
    <col min="13576" max="13576" width="10.33203125" customWidth="1"/>
    <col min="13577" max="13577" width="7.6640625" customWidth="1"/>
    <col min="13578" max="13578" width="8.44140625" customWidth="1"/>
    <col min="13580" max="13580" width="8" customWidth="1"/>
    <col min="13581" max="13581" width="6" customWidth="1"/>
    <col min="13582" max="13582" width="6.6640625" customWidth="1"/>
    <col min="13583" max="13583" width="12.44140625" customWidth="1"/>
    <col min="13824" max="13824" width="6.6640625" customWidth="1"/>
    <col min="13825" max="13825" width="35.77734375" customWidth="1"/>
    <col min="13826" max="13826" width="11.6640625" customWidth="1"/>
    <col min="13827" max="13827" width="11.33203125" customWidth="1"/>
    <col min="13828" max="13828" width="11.44140625" customWidth="1"/>
    <col min="13829" max="13829" width="6" customWidth="1"/>
    <col min="13830" max="13830" width="10.44140625" customWidth="1"/>
    <col min="13832" max="13832" width="10.33203125" customWidth="1"/>
    <col min="13833" max="13833" width="7.6640625" customWidth="1"/>
    <col min="13834" max="13834" width="8.44140625" customWidth="1"/>
    <col min="13836" max="13836" width="8" customWidth="1"/>
    <col min="13837" max="13837" width="6" customWidth="1"/>
    <col min="13838" max="13838" width="6.6640625" customWidth="1"/>
    <col min="13839" max="13839" width="12.44140625" customWidth="1"/>
    <col min="14080" max="14080" width="6.6640625" customWidth="1"/>
    <col min="14081" max="14081" width="35.77734375" customWidth="1"/>
    <col min="14082" max="14082" width="11.6640625" customWidth="1"/>
    <col min="14083" max="14083" width="11.33203125" customWidth="1"/>
    <col min="14084" max="14084" width="11.44140625" customWidth="1"/>
    <col min="14085" max="14085" width="6" customWidth="1"/>
    <col min="14086" max="14086" width="10.44140625" customWidth="1"/>
    <col min="14088" max="14088" width="10.33203125" customWidth="1"/>
    <col min="14089" max="14089" width="7.6640625" customWidth="1"/>
    <col min="14090" max="14090" width="8.44140625" customWidth="1"/>
    <col min="14092" max="14092" width="8" customWidth="1"/>
    <col min="14093" max="14093" width="6" customWidth="1"/>
    <col min="14094" max="14094" width="6.6640625" customWidth="1"/>
    <col min="14095" max="14095" width="12.44140625" customWidth="1"/>
    <col min="14336" max="14336" width="6.6640625" customWidth="1"/>
    <col min="14337" max="14337" width="35.77734375" customWidth="1"/>
    <col min="14338" max="14338" width="11.6640625" customWidth="1"/>
    <col min="14339" max="14339" width="11.33203125" customWidth="1"/>
    <col min="14340" max="14340" width="11.44140625" customWidth="1"/>
    <col min="14341" max="14341" width="6" customWidth="1"/>
    <col min="14342" max="14342" width="10.44140625" customWidth="1"/>
    <col min="14344" max="14344" width="10.33203125" customWidth="1"/>
    <col min="14345" max="14345" width="7.6640625" customWidth="1"/>
    <col min="14346" max="14346" width="8.44140625" customWidth="1"/>
    <col min="14348" max="14348" width="8" customWidth="1"/>
    <col min="14349" max="14349" width="6" customWidth="1"/>
    <col min="14350" max="14350" width="6.6640625" customWidth="1"/>
    <col min="14351" max="14351" width="12.44140625" customWidth="1"/>
    <col min="14592" max="14592" width="6.6640625" customWidth="1"/>
    <col min="14593" max="14593" width="35.77734375" customWidth="1"/>
    <col min="14594" max="14594" width="11.6640625" customWidth="1"/>
    <col min="14595" max="14595" width="11.33203125" customWidth="1"/>
    <col min="14596" max="14596" width="11.44140625" customWidth="1"/>
    <col min="14597" max="14597" width="6" customWidth="1"/>
    <col min="14598" max="14598" width="10.44140625" customWidth="1"/>
    <col min="14600" max="14600" width="10.33203125" customWidth="1"/>
    <col min="14601" max="14601" width="7.6640625" customWidth="1"/>
    <col min="14602" max="14602" width="8.44140625" customWidth="1"/>
    <col min="14604" max="14604" width="8" customWidth="1"/>
    <col min="14605" max="14605" width="6" customWidth="1"/>
    <col min="14606" max="14606" width="6.6640625" customWidth="1"/>
    <col min="14607" max="14607" width="12.44140625" customWidth="1"/>
    <col min="14848" max="14848" width="6.6640625" customWidth="1"/>
    <col min="14849" max="14849" width="35.77734375" customWidth="1"/>
    <col min="14850" max="14850" width="11.6640625" customWidth="1"/>
    <col min="14851" max="14851" width="11.33203125" customWidth="1"/>
    <col min="14852" max="14852" width="11.44140625" customWidth="1"/>
    <col min="14853" max="14853" width="6" customWidth="1"/>
    <col min="14854" max="14854" width="10.44140625" customWidth="1"/>
    <col min="14856" max="14856" width="10.33203125" customWidth="1"/>
    <col min="14857" max="14857" width="7.6640625" customWidth="1"/>
    <col min="14858" max="14858" width="8.44140625" customWidth="1"/>
    <col min="14860" max="14860" width="8" customWidth="1"/>
    <col min="14861" max="14861" width="6" customWidth="1"/>
    <col min="14862" max="14862" width="6.6640625" customWidth="1"/>
    <col min="14863" max="14863" width="12.44140625" customWidth="1"/>
    <col min="15104" max="15104" width="6.6640625" customWidth="1"/>
    <col min="15105" max="15105" width="35.77734375" customWidth="1"/>
    <col min="15106" max="15106" width="11.6640625" customWidth="1"/>
    <col min="15107" max="15107" width="11.33203125" customWidth="1"/>
    <col min="15108" max="15108" width="11.44140625" customWidth="1"/>
    <col min="15109" max="15109" width="6" customWidth="1"/>
    <col min="15110" max="15110" width="10.44140625" customWidth="1"/>
    <col min="15112" max="15112" width="10.33203125" customWidth="1"/>
    <col min="15113" max="15113" width="7.6640625" customWidth="1"/>
    <col min="15114" max="15114" width="8.44140625" customWidth="1"/>
    <col min="15116" max="15116" width="8" customWidth="1"/>
    <col min="15117" max="15117" width="6" customWidth="1"/>
    <col min="15118" max="15118" width="6.6640625" customWidth="1"/>
    <col min="15119" max="15119" width="12.44140625" customWidth="1"/>
    <col min="15360" max="15360" width="6.6640625" customWidth="1"/>
    <col min="15361" max="15361" width="35.77734375" customWidth="1"/>
    <col min="15362" max="15362" width="11.6640625" customWidth="1"/>
    <col min="15363" max="15363" width="11.33203125" customWidth="1"/>
    <col min="15364" max="15364" width="11.44140625" customWidth="1"/>
    <col min="15365" max="15365" width="6" customWidth="1"/>
    <col min="15366" max="15366" width="10.44140625" customWidth="1"/>
    <col min="15368" max="15368" width="10.33203125" customWidth="1"/>
    <col min="15369" max="15369" width="7.6640625" customWidth="1"/>
    <col min="15370" max="15370" width="8.44140625" customWidth="1"/>
    <col min="15372" max="15372" width="8" customWidth="1"/>
    <col min="15373" max="15373" width="6" customWidth="1"/>
    <col min="15374" max="15374" width="6.6640625" customWidth="1"/>
    <col min="15375" max="15375" width="12.44140625" customWidth="1"/>
    <col min="15616" max="15616" width="6.6640625" customWidth="1"/>
    <col min="15617" max="15617" width="35.77734375" customWidth="1"/>
    <col min="15618" max="15618" width="11.6640625" customWidth="1"/>
    <col min="15619" max="15619" width="11.33203125" customWidth="1"/>
    <col min="15620" max="15620" width="11.44140625" customWidth="1"/>
    <col min="15621" max="15621" width="6" customWidth="1"/>
    <col min="15622" max="15622" width="10.44140625" customWidth="1"/>
    <col min="15624" max="15624" width="10.33203125" customWidth="1"/>
    <col min="15625" max="15625" width="7.6640625" customWidth="1"/>
    <col min="15626" max="15626" width="8.44140625" customWidth="1"/>
    <col min="15628" max="15628" width="8" customWidth="1"/>
    <col min="15629" max="15629" width="6" customWidth="1"/>
    <col min="15630" max="15630" width="6.6640625" customWidth="1"/>
    <col min="15631" max="15631" width="12.44140625" customWidth="1"/>
    <col min="15872" max="15872" width="6.6640625" customWidth="1"/>
    <col min="15873" max="15873" width="35.77734375" customWidth="1"/>
    <col min="15874" max="15874" width="11.6640625" customWidth="1"/>
    <col min="15875" max="15875" width="11.33203125" customWidth="1"/>
    <col min="15876" max="15876" width="11.44140625" customWidth="1"/>
    <col min="15877" max="15877" width="6" customWidth="1"/>
    <col min="15878" max="15878" width="10.44140625" customWidth="1"/>
    <col min="15880" max="15880" width="10.33203125" customWidth="1"/>
    <col min="15881" max="15881" width="7.6640625" customWidth="1"/>
    <col min="15882" max="15882" width="8.44140625" customWidth="1"/>
    <col min="15884" max="15884" width="8" customWidth="1"/>
    <col min="15885" max="15885" width="6" customWidth="1"/>
    <col min="15886" max="15886" width="6.6640625" customWidth="1"/>
    <col min="15887" max="15887" width="12.44140625" customWidth="1"/>
    <col min="16128" max="16128" width="6.6640625" customWidth="1"/>
    <col min="16129" max="16129" width="35.77734375" customWidth="1"/>
    <col min="16130" max="16130" width="11.6640625" customWidth="1"/>
    <col min="16131" max="16131" width="11.33203125" customWidth="1"/>
    <col min="16132" max="16132" width="11.44140625" customWidth="1"/>
    <col min="16133" max="16133" width="6" customWidth="1"/>
    <col min="16134" max="16134" width="10.44140625" customWidth="1"/>
    <col min="16136" max="16136" width="10.33203125" customWidth="1"/>
    <col min="16137" max="16137" width="7.6640625" customWidth="1"/>
    <col min="16138" max="16138" width="8.44140625" customWidth="1"/>
    <col min="16140" max="16140" width="8" customWidth="1"/>
    <col min="16141" max="16141" width="6" customWidth="1"/>
    <col min="16142" max="16142" width="6.6640625" customWidth="1"/>
    <col min="16143" max="16143" width="12.44140625" customWidth="1"/>
  </cols>
  <sheetData>
    <row r="1" spans="1:15" ht="13.8" x14ac:dyDescent="0.3">
      <c r="A1" s="1672" t="s">
        <v>752</v>
      </c>
      <c r="B1" s="1672" t="s">
        <v>753</v>
      </c>
      <c r="C1" s="1672" t="s">
        <v>138</v>
      </c>
      <c r="D1" s="1672"/>
      <c r="E1" s="1672" t="s">
        <v>139</v>
      </c>
      <c r="F1" s="1672"/>
      <c r="G1" s="1672" t="s">
        <v>112</v>
      </c>
      <c r="H1" s="1675"/>
      <c r="I1" s="1675"/>
      <c r="J1" s="1675"/>
      <c r="K1" s="1675"/>
      <c r="L1" s="1675"/>
      <c r="M1" s="1675"/>
      <c r="N1" s="1675"/>
      <c r="O1" s="1674" t="s">
        <v>134</v>
      </c>
    </row>
    <row r="2" spans="1:15" ht="94.5" customHeight="1" x14ac:dyDescent="0.25">
      <c r="A2" s="1673"/>
      <c r="B2" s="1673"/>
      <c r="C2" s="289" t="s">
        <v>140</v>
      </c>
      <c r="D2" s="289" t="s">
        <v>141</v>
      </c>
      <c r="E2" s="289" t="s">
        <v>774</v>
      </c>
      <c r="F2" s="289" t="s">
        <v>143</v>
      </c>
      <c r="G2" s="353" t="s">
        <v>114</v>
      </c>
      <c r="H2" s="353" t="s">
        <v>775</v>
      </c>
      <c r="I2" s="353" t="s">
        <v>271</v>
      </c>
      <c r="J2" s="353" t="s">
        <v>120</v>
      </c>
      <c r="K2" s="353" t="s">
        <v>122</v>
      </c>
      <c r="L2" s="353" t="s">
        <v>125</v>
      </c>
      <c r="M2" s="353" t="s">
        <v>127</v>
      </c>
      <c r="N2" s="353" t="s">
        <v>129</v>
      </c>
      <c r="O2" s="1674"/>
    </row>
    <row r="3" spans="1:15" ht="18.75" customHeight="1" x14ac:dyDescent="0.25">
      <c r="A3" s="212">
        <v>2</v>
      </c>
      <c r="B3" s="299" t="s">
        <v>755</v>
      </c>
      <c r="C3" s="1008">
        <v>1814430</v>
      </c>
      <c r="D3" s="32">
        <v>1847934</v>
      </c>
      <c r="E3" s="32">
        <f>SUM(G3:O3)</f>
        <v>1657817</v>
      </c>
      <c r="F3" s="290">
        <f t="shared" ref="F3:F21" si="0">E3/D3*100</f>
        <v>89.711916118216337</v>
      </c>
      <c r="G3" s="1314">
        <v>1183122</v>
      </c>
      <c r="H3" s="1314">
        <v>193672</v>
      </c>
      <c r="I3" s="1314">
        <v>202483</v>
      </c>
      <c r="J3" s="1315"/>
      <c r="K3" s="1315">
        <v>45719</v>
      </c>
      <c r="L3" s="1315">
        <v>27291</v>
      </c>
      <c r="M3" s="1315">
        <v>5530</v>
      </c>
      <c r="N3" s="1315"/>
      <c r="O3" s="292"/>
    </row>
    <row r="4" spans="1:15" ht="17.25" customHeight="1" x14ac:dyDescent="0.25">
      <c r="A4" s="212">
        <v>3</v>
      </c>
      <c r="B4" s="299" t="s">
        <v>756</v>
      </c>
      <c r="C4" s="1008">
        <v>1058472</v>
      </c>
      <c r="D4" s="32">
        <v>887804</v>
      </c>
      <c r="E4" s="32">
        <f t="shared" ref="E4:E20" si="1">SUM(G4:O4)</f>
        <v>782515</v>
      </c>
      <c r="F4" s="290">
        <f t="shared" si="0"/>
        <v>88.140512996111752</v>
      </c>
      <c r="G4" s="1316">
        <v>131449</v>
      </c>
      <c r="H4" s="1316">
        <v>21716</v>
      </c>
      <c r="I4" s="1316">
        <v>595264</v>
      </c>
      <c r="J4" s="1317"/>
      <c r="K4" s="1317">
        <v>32201</v>
      </c>
      <c r="L4" s="1317">
        <v>1885</v>
      </c>
      <c r="M4" s="1317"/>
      <c r="N4" s="1317"/>
      <c r="O4" s="292"/>
    </row>
    <row r="5" spans="1:15" ht="18" customHeight="1" x14ac:dyDescent="0.25">
      <c r="A5" s="212">
        <v>4</v>
      </c>
      <c r="B5" s="299" t="s">
        <v>757</v>
      </c>
      <c r="C5" s="1008">
        <v>676340</v>
      </c>
      <c r="D5" s="32">
        <v>721465</v>
      </c>
      <c r="E5" s="32">
        <f t="shared" si="1"/>
        <v>669909</v>
      </c>
      <c r="F5" s="290">
        <f t="shared" si="0"/>
        <v>92.853984600777579</v>
      </c>
      <c r="G5" s="1314">
        <v>467386</v>
      </c>
      <c r="H5" s="1314">
        <v>79567</v>
      </c>
      <c r="I5" s="1314">
        <v>108195</v>
      </c>
      <c r="J5" s="1315"/>
      <c r="K5" s="1315">
        <v>3102</v>
      </c>
      <c r="L5" s="1315">
        <v>5401</v>
      </c>
      <c r="M5" s="1315">
        <v>5958</v>
      </c>
      <c r="N5" s="1315">
        <v>300</v>
      </c>
      <c r="O5" s="292"/>
    </row>
    <row r="6" spans="1:15" ht="18.75" customHeight="1" x14ac:dyDescent="0.25">
      <c r="A6" s="212">
        <v>5</v>
      </c>
      <c r="B6" s="300" t="s">
        <v>758</v>
      </c>
      <c r="C6" s="291">
        <v>576794</v>
      </c>
      <c r="D6" s="292">
        <v>718809</v>
      </c>
      <c r="E6" s="32">
        <f t="shared" si="1"/>
        <v>558701</v>
      </c>
      <c r="F6" s="290">
        <f t="shared" si="0"/>
        <v>77.725932758215322</v>
      </c>
      <c r="G6" s="1314">
        <v>317503</v>
      </c>
      <c r="H6" s="1314">
        <v>52775</v>
      </c>
      <c r="I6" s="1314">
        <v>186102</v>
      </c>
      <c r="J6" s="1315"/>
      <c r="K6" s="1315"/>
      <c r="L6" s="1315">
        <v>2321</v>
      </c>
      <c r="M6" s="1315"/>
      <c r="N6" s="1315"/>
      <c r="O6" s="292"/>
    </row>
    <row r="7" spans="1:15" ht="27.75" customHeight="1" x14ac:dyDescent="0.25">
      <c r="A7" s="212">
        <v>6</v>
      </c>
      <c r="B7" s="293" t="s">
        <v>776</v>
      </c>
      <c r="C7" s="291">
        <v>224231</v>
      </c>
      <c r="D7" s="292">
        <v>305612</v>
      </c>
      <c r="E7" s="32">
        <f t="shared" si="1"/>
        <v>269209</v>
      </c>
      <c r="F7" s="290">
        <f t="shared" si="0"/>
        <v>88.088491289609053</v>
      </c>
      <c r="G7" s="1314">
        <v>208737</v>
      </c>
      <c r="H7" s="1314">
        <v>36301</v>
      </c>
      <c r="I7" s="1314">
        <v>16247</v>
      </c>
      <c r="J7" s="1315">
        <v>3612</v>
      </c>
      <c r="K7" s="1315">
        <v>173</v>
      </c>
      <c r="L7" s="1315">
        <v>4139</v>
      </c>
      <c r="M7" s="1315"/>
      <c r="N7" s="1315"/>
      <c r="O7" s="292"/>
    </row>
    <row r="8" spans="1:15" ht="15" customHeight="1" x14ac:dyDescent="0.25">
      <c r="A8" s="212">
        <v>7</v>
      </c>
      <c r="B8" s="300" t="s">
        <v>760</v>
      </c>
      <c r="C8" s="292">
        <v>377246</v>
      </c>
      <c r="D8" s="292">
        <v>392318</v>
      </c>
      <c r="E8" s="32">
        <f t="shared" si="1"/>
        <v>368353</v>
      </c>
      <c r="F8" s="290">
        <f t="shared" si="0"/>
        <v>93.891435009354652</v>
      </c>
      <c r="G8" s="1314">
        <v>264778</v>
      </c>
      <c r="H8" s="1314">
        <v>44286</v>
      </c>
      <c r="I8" s="1314">
        <v>53953</v>
      </c>
      <c r="J8" s="1315"/>
      <c r="K8" s="1315">
        <v>2281</v>
      </c>
      <c r="L8" s="1315">
        <v>2495</v>
      </c>
      <c r="M8" s="1315">
        <v>560</v>
      </c>
      <c r="N8" s="1315"/>
      <c r="O8" s="292"/>
    </row>
    <row r="9" spans="1:15" ht="15.75" customHeight="1" x14ac:dyDescent="0.25">
      <c r="A9" s="212">
        <v>8</v>
      </c>
      <c r="B9" s="300" t="s">
        <v>761</v>
      </c>
      <c r="C9" s="292">
        <v>327099</v>
      </c>
      <c r="D9" s="292">
        <v>345466</v>
      </c>
      <c r="E9" s="32">
        <f t="shared" si="1"/>
        <v>311432</v>
      </c>
      <c r="F9" s="290">
        <f t="shared" si="0"/>
        <v>90.148379290581417</v>
      </c>
      <c r="G9" s="1314">
        <v>204386</v>
      </c>
      <c r="H9" s="1314">
        <v>35058</v>
      </c>
      <c r="I9" s="1314">
        <v>66117</v>
      </c>
      <c r="J9" s="1315"/>
      <c r="K9" s="1315">
        <v>3287</v>
      </c>
      <c r="L9" s="1315">
        <v>2283</v>
      </c>
      <c r="M9" s="1315">
        <v>301</v>
      </c>
      <c r="N9" s="1315"/>
      <c r="O9" s="292"/>
    </row>
    <row r="10" spans="1:15" x14ac:dyDescent="0.25">
      <c r="A10" s="212">
        <v>9</v>
      </c>
      <c r="B10" s="300" t="s">
        <v>762</v>
      </c>
      <c r="C10" s="292">
        <v>374926</v>
      </c>
      <c r="D10" s="292">
        <v>397140</v>
      </c>
      <c r="E10" s="32">
        <f t="shared" si="1"/>
        <v>345607</v>
      </c>
      <c r="F10" s="290">
        <f t="shared" si="0"/>
        <v>87.023971395477659</v>
      </c>
      <c r="G10" s="1314">
        <v>221040</v>
      </c>
      <c r="H10" s="1314">
        <v>37174</v>
      </c>
      <c r="I10" s="1314">
        <v>77762</v>
      </c>
      <c r="J10" s="1315"/>
      <c r="K10" s="1315">
        <v>4754</v>
      </c>
      <c r="L10" s="1315">
        <v>4877</v>
      </c>
      <c r="M10" s="1315"/>
      <c r="N10" s="1315"/>
      <c r="O10" s="292"/>
    </row>
    <row r="11" spans="1:15" ht="16.5" customHeight="1" x14ac:dyDescent="0.25">
      <c r="A11" s="212">
        <v>10</v>
      </c>
      <c r="B11" s="300" t="s">
        <v>763</v>
      </c>
      <c r="C11" s="292">
        <v>343570</v>
      </c>
      <c r="D11" s="292">
        <v>356399</v>
      </c>
      <c r="E11" s="32">
        <f t="shared" si="1"/>
        <v>328265</v>
      </c>
      <c r="F11" s="290">
        <f t="shared" si="0"/>
        <v>92.106038456898034</v>
      </c>
      <c r="G11" s="1314">
        <v>228501</v>
      </c>
      <c r="H11" s="1314">
        <v>40241</v>
      </c>
      <c r="I11" s="1314">
        <v>53629</v>
      </c>
      <c r="J11" s="1315"/>
      <c r="K11" s="1315">
        <v>2049</v>
      </c>
      <c r="L11" s="1315">
        <v>3845</v>
      </c>
      <c r="M11" s="1315"/>
      <c r="N11" s="1315"/>
      <c r="O11" s="292"/>
    </row>
    <row r="12" spans="1:15" ht="16.5" customHeight="1" x14ac:dyDescent="0.25">
      <c r="A12" s="212">
        <v>11</v>
      </c>
      <c r="B12" s="301" t="s">
        <v>764</v>
      </c>
      <c r="C12" s="292">
        <v>53686</v>
      </c>
      <c r="D12" s="291">
        <v>56381</v>
      </c>
      <c r="E12" s="32">
        <f t="shared" si="1"/>
        <v>54862</v>
      </c>
      <c r="F12" s="290">
        <f t="shared" si="0"/>
        <v>97.30582997818415</v>
      </c>
      <c r="G12" s="1314">
        <v>45496</v>
      </c>
      <c r="H12" s="1314">
        <v>6909</v>
      </c>
      <c r="I12" s="1314">
        <v>2412</v>
      </c>
      <c r="J12" s="1315"/>
      <c r="K12" s="1315"/>
      <c r="L12" s="1315">
        <v>45</v>
      </c>
      <c r="M12" s="1315"/>
      <c r="N12" s="1315"/>
      <c r="O12" s="292"/>
    </row>
    <row r="13" spans="1:15" x14ac:dyDescent="0.25">
      <c r="A13" s="212">
        <v>12</v>
      </c>
      <c r="B13" s="293" t="s">
        <v>765</v>
      </c>
      <c r="C13" s="1009">
        <v>492898</v>
      </c>
      <c r="D13" s="292">
        <v>526842</v>
      </c>
      <c r="E13" s="32">
        <f t="shared" si="1"/>
        <v>366637</v>
      </c>
      <c r="F13" s="290">
        <f t="shared" si="0"/>
        <v>69.591452465824659</v>
      </c>
      <c r="G13" s="1314">
        <v>196074</v>
      </c>
      <c r="H13" s="1314">
        <v>29869</v>
      </c>
      <c r="I13" s="1314">
        <v>124515</v>
      </c>
      <c r="J13" s="1315"/>
      <c r="K13" s="1315"/>
      <c r="L13" s="1315">
        <v>11539</v>
      </c>
      <c r="M13" s="1315">
        <v>4640</v>
      </c>
      <c r="N13" s="1315"/>
      <c r="O13" s="292"/>
    </row>
    <row r="14" spans="1:15" ht="27" customHeight="1" x14ac:dyDescent="0.25">
      <c r="A14" s="212">
        <v>13</v>
      </c>
      <c r="B14" s="293" t="s">
        <v>766</v>
      </c>
      <c r="C14" s="291">
        <v>20645</v>
      </c>
      <c r="D14" s="291">
        <v>26367</v>
      </c>
      <c r="E14" s="32">
        <f t="shared" si="1"/>
        <v>24433</v>
      </c>
      <c r="F14" s="290">
        <f t="shared" si="0"/>
        <v>92.66507376645049</v>
      </c>
      <c r="G14" s="1316">
        <v>15751</v>
      </c>
      <c r="H14" s="1316">
        <v>2344</v>
      </c>
      <c r="I14" s="1316">
        <v>6050</v>
      </c>
      <c r="J14" s="1317"/>
      <c r="K14" s="1317"/>
      <c r="L14" s="1317">
        <v>288</v>
      </c>
      <c r="M14" s="1317"/>
      <c r="N14" s="1317"/>
      <c r="O14" s="292"/>
    </row>
    <row r="15" spans="1:15" ht="15" customHeight="1" x14ac:dyDescent="0.25">
      <c r="A15" s="212">
        <v>14</v>
      </c>
      <c r="B15" s="300" t="s">
        <v>767</v>
      </c>
      <c r="C15" s="292">
        <v>456340</v>
      </c>
      <c r="D15" s="292">
        <v>487061</v>
      </c>
      <c r="E15" s="32">
        <f t="shared" si="1"/>
        <v>468774</v>
      </c>
      <c r="F15" s="290">
        <f t="shared" si="0"/>
        <v>96.245439482939503</v>
      </c>
      <c r="G15" s="1316">
        <v>202351</v>
      </c>
      <c r="H15" s="1316">
        <v>29843</v>
      </c>
      <c r="I15" s="1316">
        <v>163038</v>
      </c>
      <c r="J15" s="1317"/>
      <c r="K15" s="1317">
        <v>27000</v>
      </c>
      <c r="L15" s="1317">
        <v>46542</v>
      </c>
      <c r="M15" s="1317"/>
      <c r="N15" s="1317"/>
      <c r="O15" s="292"/>
    </row>
    <row r="16" spans="1:15" x14ac:dyDescent="0.25">
      <c r="A16" s="212">
        <v>15</v>
      </c>
      <c r="B16" s="300" t="s">
        <v>768</v>
      </c>
      <c r="C16" s="292">
        <v>517804</v>
      </c>
      <c r="D16" s="292">
        <v>630842</v>
      </c>
      <c r="E16" s="32">
        <f t="shared" si="1"/>
        <v>528068</v>
      </c>
      <c r="F16" s="290">
        <f t="shared" si="0"/>
        <v>83.708440465282905</v>
      </c>
      <c r="G16" s="1316">
        <v>205056</v>
      </c>
      <c r="H16" s="1316">
        <v>36653</v>
      </c>
      <c r="I16" s="1316">
        <v>234813</v>
      </c>
      <c r="J16" s="1317"/>
      <c r="K16" s="1317">
        <v>25921</v>
      </c>
      <c r="L16" s="1317">
        <v>20561</v>
      </c>
      <c r="M16" s="1317">
        <v>5064</v>
      </c>
      <c r="N16" s="1317"/>
      <c r="O16" s="292"/>
    </row>
    <row r="17" spans="1:15" x14ac:dyDescent="0.25">
      <c r="A17" s="212">
        <v>16</v>
      </c>
      <c r="B17" s="300" t="s">
        <v>769</v>
      </c>
      <c r="C17" s="292">
        <v>749650</v>
      </c>
      <c r="D17" s="292">
        <v>843642</v>
      </c>
      <c r="E17" s="32">
        <f t="shared" si="1"/>
        <v>784352</v>
      </c>
      <c r="F17" s="290">
        <f t="shared" si="0"/>
        <v>92.972137470633271</v>
      </c>
      <c r="G17" s="1316">
        <v>488356</v>
      </c>
      <c r="H17" s="1316">
        <v>76109</v>
      </c>
      <c r="I17" s="1316">
        <v>207466</v>
      </c>
      <c r="J17" s="1317"/>
      <c r="K17" s="1317"/>
      <c r="L17" s="1317">
        <v>12421</v>
      </c>
      <c r="M17" s="1317"/>
      <c r="N17" s="1317"/>
      <c r="O17" s="292"/>
    </row>
    <row r="18" spans="1:15" x14ac:dyDescent="0.25">
      <c r="A18" s="212">
        <v>17</v>
      </c>
      <c r="B18" s="300" t="s">
        <v>770</v>
      </c>
      <c r="C18" s="292">
        <v>144959</v>
      </c>
      <c r="D18" s="292">
        <v>167366</v>
      </c>
      <c r="E18" s="32">
        <f t="shared" si="1"/>
        <v>124913</v>
      </c>
      <c r="F18" s="290">
        <f t="shared" si="0"/>
        <v>74.634633079598018</v>
      </c>
      <c r="G18" s="1316">
        <v>70251</v>
      </c>
      <c r="H18" s="1316">
        <v>10044</v>
      </c>
      <c r="I18" s="1316">
        <v>44240</v>
      </c>
      <c r="J18" s="1317"/>
      <c r="K18" s="1317">
        <v>145</v>
      </c>
      <c r="L18" s="1317">
        <v>233</v>
      </c>
      <c r="M18" s="1317"/>
      <c r="N18" s="1317"/>
      <c r="O18" s="292"/>
    </row>
    <row r="19" spans="1:15" x14ac:dyDescent="0.25">
      <c r="A19" s="212">
        <v>18</v>
      </c>
      <c r="B19" s="300" t="s">
        <v>777</v>
      </c>
      <c r="C19" s="292">
        <v>138125</v>
      </c>
      <c r="D19" s="292">
        <v>164896</v>
      </c>
      <c r="E19" s="32">
        <f t="shared" si="1"/>
        <v>143765</v>
      </c>
      <c r="F19" s="290">
        <f t="shared" si="0"/>
        <v>87.18525616145935</v>
      </c>
      <c r="G19" s="1316">
        <v>67190</v>
      </c>
      <c r="H19" s="1316">
        <v>11210</v>
      </c>
      <c r="I19" s="1316">
        <v>63985</v>
      </c>
      <c r="J19" s="1317"/>
      <c r="K19" s="1317"/>
      <c r="L19" s="1317">
        <v>1380</v>
      </c>
      <c r="M19" s="1317"/>
      <c r="N19" s="1317"/>
      <c r="O19" s="292"/>
    </row>
    <row r="20" spans="1:15" x14ac:dyDescent="0.25">
      <c r="A20" s="212">
        <v>19</v>
      </c>
      <c r="B20" s="301" t="s">
        <v>772</v>
      </c>
      <c r="C20" s="292">
        <v>102247</v>
      </c>
      <c r="D20" s="294">
        <v>106285</v>
      </c>
      <c r="E20" s="32">
        <f t="shared" si="1"/>
        <v>94092</v>
      </c>
      <c r="F20" s="290">
        <f t="shared" si="0"/>
        <v>88.528014301171382</v>
      </c>
      <c r="G20" s="1316">
        <v>41937</v>
      </c>
      <c r="H20" s="1316">
        <v>6473</v>
      </c>
      <c r="I20" s="1316">
        <v>44805</v>
      </c>
      <c r="J20" s="1317"/>
      <c r="K20" s="1317"/>
      <c r="L20" s="1317">
        <v>877</v>
      </c>
      <c r="M20" s="1317"/>
      <c r="N20" s="1317"/>
      <c r="O20" s="292"/>
    </row>
    <row r="21" spans="1:15" ht="13.8" x14ac:dyDescent="0.25">
      <c r="A21" s="295"/>
      <c r="B21" s="296" t="s">
        <v>773</v>
      </c>
      <c r="C21" s="297">
        <f>SUM(C3:C20)</f>
        <v>8449462</v>
      </c>
      <c r="D21" s="297">
        <f>SUM(D3:D20)</f>
        <v>8982629</v>
      </c>
      <c r="E21" s="297">
        <f>SUM(E3:E20)</f>
        <v>7881704</v>
      </c>
      <c r="F21" s="298">
        <f t="shared" si="0"/>
        <v>87.743844257622129</v>
      </c>
      <c r="G21" s="297">
        <f t="shared" ref="G21:O21" si="2">SUM(G3:G20)</f>
        <v>4559364</v>
      </c>
      <c r="H21" s="297">
        <f t="shared" si="2"/>
        <v>750244</v>
      </c>
      <c r="I21" s="297">
        <f t="shared" si="2"/>
        <v>2251076</v>
      </c>
      <c r="J21" s="297">
        <f t="shared" si="2"/>
        <v>3612</v>
      </c>
      <c r="K21" s="297">
        <f t="shared" si="2"/>
        <v>146632</v>
      </c>
      <c r="L21" s="297">
        <f t="shared" si="2"/>
        <v>148423</v>
      </c>
      <c r="M21" s="297">
        <f t="shared" si="2"/>
        <v>22053</v>
      </c>
      <c r="N21" s="297">
        <f t="shared" si="2"/>
        <v>300</v>
      </c>
      <c r="O21" s="297">
        <f t="shared" si="2"/>
        <v>0</v>
      </c>
    </row>
  </sheetData>
  <mergeCells count="6">
    <mergeCell ref="O1:O2"/>
    <mergeCell ref="A1:A2"/>
    <mergeCell ref="B1:B2"/>
    <mergeCell ref="C1:D1"/>
    <mergeCell ref="E1:F1"/>
    <mergeCell ref="G1:N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landscape" r:id="rId1"/>
  <headerFooter>
    <oddHeader>&amp;CZALAEGERSZEG MJV ÖNKORMÁNYZATA ÁLTAL IRÁNYÍTOTT KÖLTSÉGVETÉSI SZERVEK
 2021. ÉVI KIADÁSI ELŐIRÁNYZATAINAK TELJESÍTÉSE &amp;R&amp;"Times New Roman CE,Dőlt"11. melléklet
adatok E Ft-ban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21"/>
  <sheetViews>
    <sheetView topLeftCell="C1" zoomScaleNormal="100" workbookViewId="0">
      <pane ySplit="1" topLeftCell="A14" activePane="bottomLeft" state="frozen"/>
      <selection activeCell="A20" sqref="A20"/>
      <selection pane="bottomLeft" activeCell="V18" sqref="V18"/>
    </sheetView>
  </sheetViews>
  <sheetFormatPr defaultRowHeight="13.2" x14ac:dyDescent="0.25"/>
  <cols>
    <col min="1" max="1" width="3.77734375" style="592" customWidth="1"/>
    <col min="2" max="2" width="29.33203125" style="592" customWidth="1"/>
    <col min="3" max="3" width="10" style="592" customWidth="1"/>
    <col min="4" max="4" width="9.6640625" style="592" customWidth="1"/>
    <col min="5" max="5" width="9.109375" style="592" customWidth="1"/>
    <col min="6" max="7" width="8.44140625" style="592" customWidth="1"/>
    <col min="8" max="8" width="9" style="592" customWidth="1"/>
    <col min="9" max="9" width="8.33203125" style="592" customWidth="1"/>
    <col min="10" max="13" width="8.77734375" style="592" customWidth="1"/>
    <col min="14" max="14" width="7.6640625" style="592" customWidth="1"/>
    <col min="15" max="15" width="9.44140625" style="592" customWidth="1"/>
    <col min="16" max="16" width="9.33203125" style="592"/>
    <col min="17" max="17" width="8.77734375" style="592" customWidth="1"/>
    <col min="18" max="18" width="7.77734375" style="592" customWidth="1"/>
    <col min="19" max="19" width="7.44140625" style="592" customWidth="1"/>
    <col min="20" max="20" width="7.77734375" style="592" customWidth="1"/>
    <col min="21" max="21" width="10" style="592" customWidth="1"/>
    <col min="22" max="22" width="10.6640625" style="592" customWidth="1"/>
    <col min="23" max="23" width="10.77734375" style="592" customWidth="1"/>
    <col min="24" max="256" width="9.33203125" style="592"/>
    <col min="257" max="257" width="3.77734375" style="592" customWidth="1"/>
    <col min="258" max="258" width="29.33203125" style="592" customWidth="1"/>
    <col min="259" max="259" width="10" style="592" customWidth="1"/>
    <col min="260" max="260" width="9.6640625" style="592" customWidth="1"/>
    <col min="261" max="261" width="9.109375" style="592" customWidth="1"/>
    <col min="262" max="263" width="8.44140625" style="592" customWidth="1"/>
    <col min="264" max="264" width="9" style="592" customWidth="1"/>
    <col min="265" max="265" width="8.33203125" style="592" customWidth="1"/>
    <col min="266" max="269" width="8.77734375" style="592" customWidth="1"/>
    <col min="270" max="270" width="7.6640625" style="592" customWidth="1"/>
    <col min="271" max="271" width="9.44140625" style="592" customWidth="1"/>
    <col min="272" max="272" width="9.33203125" style="592"/>
    <col min="273" max="273" width="8.77734375" style="592" customWidth="1"/>
    <col min="274" max="274" width="7.77734375" style="592" customWidth="1"/>
    <col min="275" max="275" width="7.44140625" style="592" customWidth="1"/>
    <col min="276" max="276" width="7.77734375" style="592" customWidth="1"/>
    <col min="277" max="277" width="10" style="592" customWidth="1"/>
    <col min="278" max="278" width="10.6640625" style="592" customWidth="1"/>
    <col min="279" max="279" width="10.77734375" style="592" customWidth="1"/>
    <col min="280" max="512" width="9.33203125" style="592"/>
    <col min="513" max="513" width="3.77734375" style="592" customWidth="1"/>
    <col min="514" max="514" width="29.33203125" style="592" customWidth="1"/>
    <col min="515" max="515" width="10" style="592" customWidth="1"/>
    <col min="516" max="516" width="9.6640625" style="592" customWidth="1"/>
    <col min="517" max="517" width="9.109375" style="592" customWidth="1"/>
    <col min="518" max="519" width="8.44140625" style="592" customWidth="1"/>
    <col min="520" max="520" width="9" style="592" customWidth="1"/>
    <col min="521" max="521" width="8.33203125" style="592" customWidth="1"/>
    <col min="522" max="525" width="8.77734375" style="592" customWidth="1"/>
    <col min="526" max="526" width="7.6640625" style="592" customWidth="1"/>
    <col min="527" max="527" width="9.44140625" style="592" customWidth="1"/>
    <col min="528" max="528" width="9.33203125" style="592"/>
    <col min="529" max="529" width="8.77734375" style="592" customWidth="1"/>
    <col min="530" max="530" width="7.77734375" style="592" customWidth="1"/>
    <col min="531" max="531" width="7.44140625" style="592" customWidth="1"/>
    <col min="532" max="532" width="7.77734375" style="592" customWidth="1"/>
    <col min="533" max="533" width="10" style="592" customWidth="1"/>
    <col min="534" max="534" width="10.6640625" style="592" customWidth="1"/>
    <col min="535" max="535" width="10.77734375" style="592" customWidth="1"/>
    <col min="536" max="768" width="9.33203125" style="592"/>
    <col min="769" max="769" width="3.77734375" style="592" customWidth="1"/>
    <col min="770" max="770" width="29.33203125" style="592" customWidth="1"/>
    <col min="771" max="771" width="10" style="592" customWidth="1"/>
    <col min="772" max="772" width="9.6640625" style="592" customWidth="1"/>
    <col min="773" max="773" width="9.109375" style="592" customWidth="1"/>
    <col min="774" max="775" width="8.44140625" style="592" customWidth="1"/>
    <col min="776" max="776" width="9" style="592" customWidth="1"/>
    <col min="777" max="777" width="8.33203125" style="592" customWidth="1"/>
    <col min="778" max="781" width="8.77734375" style="592" customWidth="1"/>
    <col min="782" max="782" width="7.6640625" style="592" customWidth="1"/>
    <col min="783" max="783" width="9.44140625" style="592" customWidth="1"/>
    <col min="784" max="784" width="9.33203125" style="592"/>
    <col min="785" max="785" width="8.77734375" style="592" customWidth="1"/>
    <col min="786" max="786" width="7.77734375" style="592" customWidth="1"/>
    <col min="787" max="787" width="7.44140625" style="592" customWidth="1"/>
    <col min="788" max="788" width="7.77734375" style="592" customWidth="1"/>
    <col min="789" max="789" width="10" style="592" customWidth="1"/>
    <col min="790" max="790" width="10.6640625" style="592" customWidth="1"/>
    <col min="791" max="791" width="10.77734375" style="592" customWidth="1"/>
    <col min="792" max="1024" width="9.33203125" style="592"/>
    <col min="1025" max="1025" width="3.77734375" style="592" customWidth="1"/>
    <col min="1026" max="1026" width="29.33203125" style="592" customWidth="1"/>
    <col min="1027" max="1027" width="10" style="592" customWidth="1"/>
    <col min="1028" max="1028" width="9.6640625" style="592" customWidth="1"/>
    <col min="1029" max="1029" width="9.109375" style="592" customWidth="1"/>
    <col min="1030" max="1031" width="8.44140625" style="592" customWidth="1"/>
    <col min="1032" max="1032" width="9" style="592" customWidth="1"/>
    <col min="1033" max="1033" width="8.33203125" style="592" customWidth="1"/>
    <col min="1034" max="1037" width="8.77734375" style="592" customWidth="1"/>
    <col min="1038" max="1038" width="7.6640625" style="592" customWidth="1"/>
    <col min="1039" max="1039" width="9.44140625" style="592" customWidth="1"/>
    <col min="1040" max="1040" width="9.33203125" style="592"/>
    <col min="1041" max="1041" width="8.77734375" style="592" customWidth="1"/>
    <col min="1042" max="1042" width="7.77734375" style="592" customWidth="1"/>
    <col min="1043" max="1043" width="7.44140625" style="592" customWidth="1"/>
    <col min="1044" max="1044" width="7.77734375" style="592" customWidth="1"/>
    <col min="1045" max="1045" width="10" style="592" customWidth="1"/>
    <col min="1046" max="1046" width="10.6640625" style="592" customWidth="1"/>
    <col min="1047" max="1047" width="10.77734375" style="592" customWidth="1"/>
    <col min="1048" max="1280" width="9.33203125" style="592"/>
    <col min="1281" max="1281" width="3.77734375" style="592" customWidth="1"/>
    <col min="1282" max="1282" width="29.33203125" style="592" customWidth="1"/>
    <col min="1283" max="1283" width="10" style="592" customWidth="1"/>
    <col min="1284" max="1284" width="9.6640625" style="592" customWidth="1"/>
    <col min="1285" max="1285" width="9.109375" style="592" customWidth="1"/>
    <col min="1286" max="1287" width="8.44140625" style="592" customWidth="1"/>
    <col min="1288" max="1288" width="9" style="592" customWidth="1"/>
    <col min="1289" max="1289" width="8.33203125" style="592" customWidth="1"/>
    <col min="1290" max="1293" width="8.77734375" style="592" customWidth="1"/>
    <col min="1294" max="1294" width="7.6640625" style="592" customWidth="1"/>
    <col min="1295" max="1295" width="9.44140625" style="592" customWidth="1"/>
    <col min="1296" max="1296" width="9.33203125" style="592"/>
    <col min="1297" max="1297" width="8.77734375" style="592" customWidth="1"/>
    <col min="1298" max="1298" width="7.77734375" style="592" customWidth="1"/>
    <col min="1299" max="1299" width="7.44140625" style="592" customWidth="1"/>
    <col min="1300" max="1300" width="7.77734375" style="592" customWidth="1"/>
    <col min="1301" max="1301" width="10" style="592" customWidth="1"/>
    <col min="1302" max="1302" width="10.6640625" style="592" customWidth="1"/>
    <col min="1303" max="1303" width="10.77734375" style="592" customWidth="1"/>
    <col min="1304" max="1536" width="9.33203125" style="592"/>
    <col min="1537" max="1537" width="3.77734375" style="592" customWidth="1"/>
    <col min="1538" max="1538" width="29.33203125" style="592" customWidth="1"/>
    <col min="1539" max="1539" width="10" style="592" customWidth="1"/>
    <col min="1540" max="1540" width="9.6640625" style="592" customWidth="1"/>
    <col min="1541" max="1541" width="9.109375" style="592" customWidth="1"/>
    <col min="1542" max="1543" width="8.44140625" style="592" customWidth="1"/>
    <col min="1544" max="1544" width="9" style="592" customWidth="1"/>
    <col min="1545" max="1545" width="8.33203125" style="592" customWidth="1"/>
    <col min="1546" max="1549" width="8.77734375" style="592" customWidth="1"/>
    <col min="1550" max="1550" width="7.6640625" style="592" customWidth="1"/>
    <col min="1551" max="1551" width="9.44140625" style="592" customWidth="1"/>
    <col min="1552" max="1552" width="9.33203125" style="592"/>
    <col min="1553" max="1553" width="8.77734375" style="592" customWidth="1"/>
    <col min="1554" max="1554" width="7.77734375" style="592" customWidth="1"/>
    <col min="1555" max="1555" width="7.44140625" style="592" customWidth="1"/>
    <col min="1556" max="1556" width="7.77734375" style="592" customWidth="1"/>
    <col min="1557" max="1557" width="10" style="592" customWidth="1"/>
    <col min="1558" max="1558" width="10.6640625" style="592" customWidth="1"/>
    <col min="1559" max="1559" width="10.77734375" style="592" customWidth="1"/>
    <col min="1560" max="1792" width="9.33203125" style="592"/>
    <col min="1793" max="1793" width="3.77734375" style="592" customWidth="1"/>
    <col min="1794" max="1794" width="29.33203125" style="592" customWidth="1"/>
    <col min="1795" max="1795" width="10" style="592" customWidth="1"/>
    <col min="1796" max="1796" width="9.6640625" style="592" customWidth="1"/>
    <col min="1797" max="1797" width="9.109375" style="592" customWidth="1"/>
    <col min="1798" max="1799" width="8.44140625" style="592" customWidth="1"/>
    <col min="1800" max="1800" width="9" style="592" customWidth="1"/>
    <col min="1801" max="1801" width="8.33203125" style="592" customWidth="1"/>
    <col min="1802" max="1805" width="8.77734375" style="592" customWidth="1"/>
    <col min="1806" max="1806" width="7.6640625" style="592" customWidth="1"/>
    <col min="1807" max="1807" width="9.44140625" style="592" customWidth="1"/>
    <col min="1808" max="1808" width="9.33203125" style="592"/>
    <col min="1809" max="1809" width="8.77734375" style="592" customWidth="1"/>
    <col min="1810" max="1810" width="7.77734375" style="592" customWidth="1"/>
    <col min="1811" max="1811" width="7.44140625" style="592" customWidth="1"/>
    <col min="1812" max="1812" width="7.77734375" style="592" customWidth="1"/>
    <col min="1813" max="1813" width="10" style="592" customWidth="1"/>
    <col min="1814" max="1814" width="10.6640625" style="592" customWidth="1"/>
    <col min="1815" max="1815" width="10.77734375" style="592" customWidth="1"/>
    <col min="1816" max="2048" width="9.33203125" style="592"/>
    <col min="2049" max="2049" width="3.77734375" style="592" customWidth="1"/>
    <col min="2050" max="2050" width="29.33203125" style="592" customWidth="1"/>
    <col min="2051" max="2051" width="10" style="592" customWidth="1"/>
    <col min="2052" max="2052" width="9.6640625" style="592" customWidth="1"/>
    <col min="2053" max="2053" width="9.109375" style="592" customWidth="1"/>
    <col min="2054" max="2055" width="8.44140625" style="592" customWidth="1"/>
    <col min="2056" max="2056" width="9" style="592" customWidth="1"/>
    <col min="2057" max="2057" width="8.33203125" style="592" customWidth="1"/>
    <col min="2058" max="2061" width="8.77734375" style="592" customWidth="1"/>
    <col min="2062" max="2062" width="7.6640625" style="592" customWidth="1"/>
    <col min="2063" max="2063" width="9.44140625" style="592" customWidth="1"/>
    <col min="2064" max="2064" width="9.33203125" style="592"/>
    <col min="2065" max="2065" width="8.77734375" style="592" customWidth="1"/>
    <col min="2066" max="2066" width="7.77734375" style="592" customWidth="1"/>
    <col min="2067" max="2067" width="7.44140625" style="592" customWidth="1"/>
    <col min="2068" max="2068" width="7.77734375" style="592" customWidth="1"/>
    <col min="2069" max="2069" width="10" style="592" customWidth="1"/>
    <col min="2070" max="2070" width="10.6640625" style="592" customWidth="1"/>
    <col min="2071" max="2071" width="10.77734375" style="592" customWidth="1"/>
    <col min="2072" max="2304" width="9.33203125" style="592"/>
    <col min="2305" max="2305" width="3.77734375" style="592" customWidth="1"/>
    <col min="2306" max="2306" width="29.33203125" style="592" customWidth="1"/>
    <col min="2307" max="2307" width="10" style="592" customWidth="1"/>
    <col min="2308" max="2308" width="9.6640625" style="592" customWidth="1"/>
    <col min="2309" max="2309" width="9.109375" style="592" customWidth="1"/>
    <col min="2310" max="2311" width="8.44140625" style="592" customWidth="1"/>
    <col min="2312" max="2312" width="9" style="592" customWidth="1"/>
    <col min="2313" max="2313" width="8.33203125" style="592" customWidth="1"/>
    <col min="2314" max="2317" width="8.77734375" style="592" customWidth="1"/>
    <col min="2318" max="2318" width="7.6640625" style="592" customWidth="1"/>
    <col min="2319" max="2319" width="9.44140625" style="592" customWidth="1"/>
    <col min="2320" max="2320" width="9.33203125" style="592"/>
    <col min="2321" max="2321" width="8.77734375" style="592" customWidth="1"/>
    <col min="2322" max="2322" width="7.77734375" style="592" customWidth="1"/>
    <col min="2323" max="2323" width="7.44140625" style="592" customWidth="1"/>
    <col min="2324" max="2324" width="7.77734375" style="592" customWidth="1"/>
    <col min="2325" max="2325" width="10" style="592" customWidth="1"/>
    <col min="2326" max="2326" width="10.6640625" style="592" customWidth="1"/>
    <col min="2327" max="2327" width="10.77734375" style="592" customWidth="1"/>
    <col min="2328" max="2560" width="9.33203125" style="592"/>
    <col min="2561" max="2561" width="3.77734375" style="592" customWidth="1"/>
    <col min="2562" max="2562" width="29.33203125" style="592" customWidth="1"/>
    <col min="2563" max="2563" width="10" style="592" customWidth="1"/>
    <col min="2564" max="2564" width="9.6640625" style="592" customWidth="1"/>
    <col min="2565" max="2565" width="9.109375" style="592" customWidth="1"/>
    <col min="2566" max="2567" width="8.44140625" style="592" customWidth="1"/>
    <col min="2568" max="2568" width="9" style="592" customWidth="1"/>
    <col min="2569" max="2569" width="8.33203125" style="592" customWidth="1"/>
    <col min="2570" max="2573" width="8.77734375" style="592" customWidth="1"/>
    <col min="2574" max="2574" width="7.6640625" style="592" customWidth="1"/>
    <col min="2575" max="2575" width="9.44140625" style="592" customWidth="1"/>
    <col min="2576" max="2576" width="9.33203125" style="592"/>
    <col min="2577" max="2577" width="8.77734375" style="592" customWidth="1"/>
    <col min="2578" max="2578" width="7.77734375" style="592" customWidth="1"/>
    <col min="2579" max="2579" width="7.44140625" style="592" customWidth="1"/>
    <col min="2580" max="2580" width="7.77734375" style="592" customWidth="1"/>
    <col min="2581" max="2581" width="10" style="592" customWidth="1"/>
    <col min="2582" max="2582" width="10.6640625" style="592" customWidth="1"/>
    <col min="2583" max="2583" width="10.77734375" style="592" customWidth="1"/>
    <col min="2584" max="2816" width="9.33203125" style="592"/>
    <col min="2817" max="2817" width="3.77734375" style="592" customWidth="1"/>
    <col min="2818" max="2818" width="29.33203125" style="592" customWidth="1"/>
    <col min="2819" max="2819" width="10" style="592" customWidth="1"/>
    <col min="2820" max="2820" width="9.6640625" style="592" customWidth="1"/>
    <col min="2821" max="2821" width="9.109375" style="592" customWidth="1"/>
    <col min="2822" max="2823" width="8.44140625" style="592" customWidth="1"/>
    <col min="2824" max="2824" width="9" style="592" customWidth="1"/>
    <col min="2825" max="2825" width="8.33203125" style="592" customWidth="1"/>
    <col min="2826" max="2829" width="8.77734375" style="592" customWidth="1"/>
    <col min="2830" max="2830" width="7.6640625" style="592" customWidth="1"/>
    <col min="2831" max="2831" width="9.44140625" style="592" customWidth="1"/>
    <col min="2832" max="2832" width="9.33203125" style="592"/>
    <col min="2833" max="2833" width="8.77734375" style="592" customWidth="1"/>
    <col min="2834" max="2834" width="7.77734375" style="592" customWidth="1"/>
    <col min="2835" max="2835" width="7.44140625" style="592" customWidth="1"/>
    <col min="2836" max="2836" width="7.77734375" style="592" customWidth="1"/>
    <col min="2837" max="2837" width="10" style="592" customWidth="1"/>
    <col min="2838" max="2838" width="10.6640625" style="592" customWidth="1"/>
    <col min="2839" max="2839" width="10.77734375" style="592" customWidth="1"/>
    <col min="2840" max="3072" width="9.33203125" style="592"/>
    <col min="3073" max="3073" width="3.77734375" style="592" customWidth="1"/>
    <col min="3074" max="3074" width="29.33203125" style="592" customWidth="1"/>
    <col min="3075" max="3075" width="10" style="592" customWidth="1"/>
    <col min="3076" max="3076" width="9.6640625" style="592" customWidth="1"/>
    <col min="3077" max="3077" width="9.109375" style="592" customWidth="1"/>
    <col min="3078" max="3079" width="8.44140625" style="592" customWidth="1"/>
    <col min="3080" max="3080" width="9" style="592" customWidth="1"/>
    <col min="3081" max="3081" width="8.33203125" style="592" customWidth="1"/>
    <col min="3082" max="3085" width="8.77734375" style="592" customWidth="1"/>
    <col min="3086" max="3086" width="7.6640625" style="592" customWidth="1"/>
    <col min="3087" max="3087" width="9.44140625" style="592" customWidth="1"/>
    <col min="3088" max="3088" width="9.33203125" style="592"/>
    <col min="3089" max="3089" width="8.77734375" style="592" customWidth="1"/>
    <col min="3090" max="3090" width="7.77734375" style="592" customWidth="1"/>
    <col min="3091" max="3091" width="7.44140625" style="592" customWidth="1"/>
    <col min="3092" max="3092" width="7.77734375" style="592" customWidth="1"/>
    <col min="3093" max="3093" width="10" style="592" customWidth="1"/>
    <col min="3094" max="3094" width="10.6640625" style="592" customWidth="1"/>
    <col min="3095" max="3095" width="10.77734375" style="592" customWidth="1"/>
    <col min="3096" max="3328" width="9.33203125" style="592"/>
    <col min="3329" max="3329" width="3.77734375" style="592" customWidth="1"/>
    <col min="3330" max="3330" width="29.33203125" style="592" customWidth="1"/>
    <col min="3331" max="3331" width="10" style="592" customWidth="1"/>
    <col min="3332" max="3332" width="9.6640625" style="592" customWidth="1"/>
    <col min="3333" max="3333" width="9.109375" style="592" customWidth="1"/>
    <col min="3334" max="3335" width="8.44140625" style="592" customWidth="1"/>
    <col min="3336" max="3336" width="9" style="592" customWidth="1"/>
    <col min="3337" max="3337" width="8.33203125" style="592" customWidth="1"/>
    <col min="3338" max="3341" width="8.77734375" style="592" customWidth="1"/>
    <col min="3342" max="3342" width="7.6640625" style="592" customWidth="1"/>
    <col min="3343" max="3343" width="9.44140625" style="592" customWidth="1"/>
    <col min="3344" max="3344" width="9.33203125" style="592"/>
    <col min="3345" max="3345" width="8.77734375" style="592" customWidth="1"/>
    <col min="3346" max="3346" width="7.77734375" style="592" customWidth="1"/>
    <col min="3347" max="3347" width="7.44140625" style="592" customWidth="1"/>
    <col min="3348" max="3348" width="7.77734375" style="592" customWidth="1"/>
    <col min="3349" max="3349" width="10" style="592" customWidth="1"/>
    <col min="3350" max="3350" width="10.6640625" style="592" customWidth="1"/>
    <col min="3351" max="3351" width="10.77734375" style="592" customWidth="1"/>
    <col min="3352" max="3584" width="9.33203125" style="592"/>
    <col min="3585" max="3585" width="3.77734375" style="592" customWidth="1"/>
    <col min="3586" max="3586" width="29.33203125" style="592" customWidth="1"/>
    <col min="3587" max="3587" width="10" style="592" customWidth="1"/>
    <col min="3588" max="3588" width="9.6640625" style="592" customWidth="1"/>
    <col min="3589" max="3589" width="9.109375" style="592" customWidth="1"/>
    <col min="3590" max="3591" width="8.44140625" style="592" customWidth="1"/>
    <col min="3592" max="3592" width="9" style="592" customWidth="1"/>
    <col min="3593" max="3593" width="8.33203125" style="592" customWidth="1"/>
    <col min="3594" max="3597" width="8.77734375" style="592" customWidth="1"/>
    <col min="3598" max="3598" width="7.6640625" style="592" customWidth="1"/>
    <col min="3599" max="3599" width="9.44140625" style="592" customWidth="1"/>
    <col min="3600" max="3600" width="9.33203125" style="592"/>
    <col min="3601" max="3601" width="8.77734375" style="592" customWidth="1"/>
    <col min="3602" max="3602" width="7.77734375" style="592" customWidth="1"/>
    <col min="3603" max="3603" width="7.44140625" style="592" customWidth="1"/>
    <col min="3604" max="3604" width="7.77734375" style="592" customWidth="1"/>
    <col min="3605" max="3605" width="10" style="592" customWidth="1"/>
    <col min="3606" max="3606" width="10.6640625" style="592" customWidth="1"/>
    <col min="3607" max="3607" width="10.77734375" style="592" customWidth="1"/>
    <col min="3608" max="3840" width="9.33203125" style="592"/>
    <col min="3841" max="3841" width="3.77734375" style="592" customWidth="1"/>
    <col min="3842" max="3842" width="29.33203125" style="592" customWidth="1"/>
    <col min="3843" max="3843" width="10" style="592" customWidth="1"/>
    <col min="3844" max="3844" width="9.6640625" style="592" customWidth="1"/>
    <col min="3845" max="3845" width="9.109375" style="592" customWidth="1"/>
    <col min="3846" max="3847" width="8.44140625" style="592" customWidth="1"/>
    <col min="3848" max="3848" width="9" style="592" customWidth="1"/>
    <col min="3849" max="3849" width="8.33203125" style="592" customWidth="1"/>
    <col min="3850" max="3853" width="8.77734375" style="592" customWidth="1"/>
    <col min="3854" max="3854" width="7.6640625" style="592" customWidth="1"/>
    <col min="3855" max="3855" width="9.44140625" style="592" customWidth="1"/>
    <col min="3856" max="3856" width="9.33203125" style="592"/>
    <col min="3857" max="3857" width="8.77734375" style="592" customWidth="1"/>
    <col min="3858" max="3858" width="7.77734375" style="592" customWidth="1"/>
    <col min="3859" max="3859" width="7.44140625" style="592" customWidth="1"/>
    <col min="3860" max="3860" width="7.77734375" style="592" customWidth="1"/>
    <col min="3861" max="3861" width="10" style="592" customWidth="1"/>
    <col min="3862" max="3862" width="10.6640625" style="592" customWidth="1"/>
    <col min="3863" max="3863" width="10.77734375" style="592" customWidth="1"/>
    <col min="3864" max="4096" width="9.33203125" style="592"/>
    <col min="4097" max="4097" width="3.77734375" style="592" customWidth="1"/>
    <col min="4098" max="4098" width="29.33203125" style="592" customWidth="1"/>
    <col min="4099" max="4099" width="10" style="592" customWidth="1"/>
    <col min="4100" max="4100" width="9.6640625" style="592" customWidth="1"/>
    <col min="4101" max="4101" width="9.109375" style="592" customWidth="1"/>
    <col min="4102" max="4103" width="8.44140625" style="592" customWidth="1"/>
    <col min="4104" max="4104" width="9" style="592" customWidth="1"/>
    <col min="4105" max="4105" width="8.33203125" style="592" customWidth="1"/>
    <col min="4106" max="4109" width="8.77734375" style="592" customWidth="1"/>
    <col min="4110" max="4110" width="7.6640625" style="592" customWidth="1"/>
    <col min="4111" max="4111" width="9.44140625" style="592" customWidth="1"/>
    <col min="4112" max="4112" width="9.33203125" style="592"/>
    <col min="4113" max="4113" width="8.77734375" style="592" customWidth="1"/>
    <col min="4114" max="4114" width="7.77734375" style="592" customWidth="1"/>
    <col min="4115" max="4115" width="7.44140625" style="592" customWidth="1"/>
    <col min="4116" max="4116" width="7.77734375" style="592" customWidth="1"/>
    <col min="4117" max="4117" width="10" style="592" customWidth="1"/>
    <col min="4118" max="4118" width="10.6640625" style="592" customWidth="1"/>
    <col min="4119" max="4119" width="10.77734375" style="592" customWidth="1"/>
    <col min="4120" max="4352" width="9.33203125" style="592"/>
    <col min="4353" max="4353" width="3.77734375" style="592" customWidth="1"/>
    <col min="4354" max="4354" width="29.33203125" style="592" customWidth="1"/>
    <col min="4355" max="4355" width="10" style="592" customWidth="1"/>
    <col min="4356" max="4356" width="9.6640625" style="592" customWidth="1"/>
    <col min="4357" max="4357" width="9.109375" style="592" customWidth="1"/>
    <col min="4358" max="4359" width="8.44140625" style="592" customWidth="1"/>
    <col min="4360" max="4360" width="9" style="592" customWidth="1"/>
    <col min="4361" max="4361" width="8.33203125" style="592" customWidth="1"/>
    <col min="4362" max="4365" width="8.77734375" style="592" customWidth="1"/>
    <col min="4366" max="4366" width="7.6640625" style="592" customWidth="1"/>
    <col min="4367" max="4367" width="9.44140625" style="592" customWidth="1"/>
    <col min="4368" max="4368" width="9.33203125" style="592"/>
    <col min="4369" max="4369" width="8.77734375" style="592" customWidth="1"/>
    <col min="4370" max="4370" width="7.77734375" style="592" customWidth="1"/>
    <col min="4371" max="4371" width="7.44140625" style="592" customWidth="1"/>
    <col min="4372" max="4372" width="7.77734375" style="592" customWidth="1"/>
    <col min="4373" max="4373" width="10" style="592" customWidth="1"/>
    <col min="4374" max="4374" width="10.6640625" style="592" customWidth="1"/>
    <col min="4375" max="4375" width="10.77734375" style="592" customWidth="1"/>
    <col min="4376" max="4608" width="9.33203125" style="592"/>
    <col min="4609" max="4609" width="3.77734375" style="592" customWidth="1"/>
    <col min="4610" max="4610" width="29.33203125" style="592" customWidth="1"/>
    <col min="4611" max="4611" width="10" style="592" customWidth="1"/>
    <col min="4612" max="4612" width="9.6640625" style="592" customWidth="1"/>
    <col min="4613" max="4613" width="9.109375" style="592" customWidth="1"/>
    <col min="4614" max="4615" width="8.44140625" style="592" customWidth="1"/>
    <col min="4616" max="4616" width="9" style="592" customWidth="1"/>
    <col min="4617" max="4617" width="8.33203125" style="592" customWidth="1"/>
    <col min="4618" max="4621" width="8.77734375" style="592" customWidth="1"/>
    <col min="4622" max="4622" width="7.6640625" style="592" customWidth="1"/>
    <col min="4623" max="4623" width="9.44140625" style="592" customWidth="1"/>
    <col min="4624" max="4624" width="9.33203125" style="592"/>
    <col min="4625" max="4625" width="8.77734375" style="592" customWidth="1"/>
    <col min="4626" max="4626" width="7.77734375" style="592" customWidth="1"/>
    <col min="4627" max="4627" width="7.44140625" style="592" customWidth="1"/>
    <col min="4628" max="4628" width="7.77734375" style="592" customWidth="1"/>
    <col min="4629" max="4629" width="10" style="592" customWidth="1"/>
    <col min="4630" max="4630" width="10.6640625" style="592" customWidth="1"/>
    <col min="4631" max="4631" width="10.77734375" style="592" customWidth="1"/>
    <col min="4632" max="4864" width="9.33203125" style="592"/>
    <col min="4865" max="4865" width="3.77734375" style="592" customWidth="1"/>
    <col min="4866" max="4866" width="29.33203125" style="592" customWidth="1"/>
    <col min="4867" max="4867" width="10" style="592" customWidth="1"/>
    <col min="4868" max="4868" width="9.6640625" style="592" customWidth="1"/>
    <col min="4869" max="4869" width="9.109375" style="592" customWidth="1"/>
    <col min="4870" max="4871" width="8.44140625" style="592" customWidth="1"/>
    <col min="4872" max="4872" width="9" style="592" customWidth="1"/>
    <col min="4873" max="4873" width="8.33203125" style="592" customWidth="1"/>
    <col min="4874" max="4877" width="8.77734375" style="592" customWidth="1"/>
    <col min="4878" max="4878" width="7.6640625" style="592" customWidth="1"/>
    <col min="4879" max="4879" width="9.44140625" style="592" customWidth="1"/>
    <col min="4880" max="4880" width="9.33203125" style="592"/>
    <col min="4881" max="4881" width="8.77734375" style="592" customWidth="1"/>
    <col min="4882" max="4882" width="7.77734375" style="592" customWidth="1"/>
    <col min="4883" max="4883" width="7.44140625" style="592" customWidth="1"/>
    <col min="4884" max="4884" width="7.77734375" style="592" customWidth="1"/>
    <col min="4885" max="4885" width="10" style="592" customWidth="1"/>
    <col min="4886" max="4886" width="10.6640625" style="592" customWidth="1"/>
    <col min="4887" max="4887" width="10.77734375" style="592" customWidth="1"/>
    <col min="4888" max="5120" width="9.33203125" style="592"/>
    <col min="5121" max="5121" width="3.77734375" style="592" customWidth="1"/>
    <col min="5122" max="5122" width="29.33203125" style="592" customWidth="1"/>
    <col min="5123" max="5123" width="10" style="592" customWidth="1"/>
    <col min="5124" max="5124" width="9.6640625" style="592" customWidth="1"/>
    <col min="5125" max="5125" width="9.109375" style="592" customWidth="1"/>
    <col min="5126" max="5127" width="8.44140625" style="592" customWidth="1"/>
    <col min="5128" max="5128" width="9" style="592" customWidth="1"/>
    <col min="5129" max="5129" width="8.33203125" style="592" customWidth="1"/>
    <col min="5130" max="5133" width="8.77734375" style="592" customWidth="1"/>
    <col min="5134" max="5134" width="7.6640625" style="592" customWidth="1"/>
    <col min="5135" max="5135" width="9.44140625" style="592" customWidth="1"/>
    <col min="5136" max="5136" width="9.33203125" style="592"/>
    <col min="5137" max="5137" width="8.77734375" style="592" customWidth="1"/>
    <col min="5138" max="5138" width="7.77734375" style="592" customWidth="1"/>
    <col min="5139" max="5139" width="7.44140625" style="592" customWidth="1"/>
    <col min="5140" max="5140" width="7.77734375" style="592" customWidth="1"/>
    <col min="5141" max="5141" width="10" style="592" customWidth="1"/>
    <col min="5142" max="5142" width="10.6640625" style="592" customWidth="1"/>
    <col min="5143" max="5143" width="10.77734375" style="592" customWidth="1"/>
    <col min="5144" max="5376" width="9.33203125" style="592"/>
    <col min="5377" max="5377" width="3.77734375" style="592" customWidth="1"/>
    <col min="5378" max="5378" width="29.33203125" style="592" customWidth="1"/>
    <col min="5379" max="5379" width="10" style="592" customWidth="1"/>
    <col min="5380" max="5380" width="9.6640625" style="592" customWidth="1"/>
    <col min="5381" max="5381" width="9.109375" style="592" customWidth="1"/>
    <col min="5382" max="5383" width="8.44140625" style="592" customWidth="1"/>
    <col min="5384" max="5384" width="9" style="592" customWidth="1"/>
    <col min="5385" max="5385" width="8.33203125" style="592" customWidth="1"/>
    <col min="5386" max="5389" width="8.77734375" style="592" customWidth="1"/>
    <col min="5390" max="5390" width="7.6640625" style="592" customWidth="1"/>
    <col min="5391" max="5391" width="9.44140625" style="592" customWidth="1"/>
    <col min="5392" max="5392" width="9.33203125" style="592"/>
    <col min="5393" max="5393" width="8.77734375" style="592" customWidth="1"/>
    <col min="5394" max="5394" width="7.77734375" style="592" customWidth="1"/>
    <col min="5395" max="5395" width="7.44140625" style="592" customWidth="1"/>
    <col min="5396" max="5396" width="7.77734375" style="592" customWidth="1"/>
    <col min="5397" max="5397" width="10" style="592" customWidth="1"/>
    <col min="5398" max="5398" width="10.6640625" style="592" customWidth="1"/>
    <col min="5399" max="5399" width="10.77734375" style="592" customWidth="1"/>
    <col min="5400" max="5632" width="9.33203125" style="592"/>
    <col min="5633" max="5633" width="3.77734375" style="592" customWidth="1"/>
    <col min="5634" max="5634" width="29.33203125" style="592" customWidth="1"/>
    <col min="5635" max="5635" width="10" style="592" customWidth="1"/>
    <col min="5636" max="5636" width="9.6640625" style="592" customWidth="1"/>
    <col min="5637" max="5637" width="9.109375" style="592" customWidth="1"/>
    <col min="5638" max="5639" width="8.44140625" style="592" customWidth="1"/>
    <col min="5640" max="5640" width="9" style="592" customWidth="1"/>
    <col min="5641" max="5641" width="8.33203125" style="592" customWidth="1"/>
    <col min="5642" max="5645" width="8.77734375" style="592" customWidth="1"/>
    <col min="5646" max="5646" width="7.6640625" style="592" customWidth="1"/>
    <col min="5647" max="5647" width="9.44140625" style="592" customWidth="1"/>
    <col min="5648" max="5648" width="9.33203125" style="592"/>
    <col min="5649" max="5649" width="8.77734375" style="592" customWidth="1"/>
    <col min="5650" max="5650" width="7.77734375" style="592" customWidth="1"/>
    <col min="5651" max="5651" width="7.44140625" style="592" customWidth="1"/>
    <col min="5652" max="5652" width="7.77734375" style="592" customWidth="1"/>
    <col min="5653" max="5653" width="10" style="592" customWidth="1"/>
    <col min="5654" max="5654" width="10.6640625" style="592" customWidth="1"/>
    <col min="5655" max="5655" width="10.77734375" style="592" customWidth="1"/>
    <col min="5656" max="5888" width="9.33203125" style="592"/>
    <col min="5889" max="5889" width="3.77734375" style="592" customWidth="1"/>
    <col min="5890" max="5890" width="29.33203125" style="592" customWidth="1"/>
    <col min="5891" max="5891" width="10" style="592" customWidth="1"/>
    <col min="5892" max="5892" width="9.6640625" style="592" customWidth="1"/>
    <col min="5893" max="5893" width="9.109375" style="592" customWidth="1"/>
    <col min="5894" max="5895" width="8.44140625" style="592" customWidth="1"/>
    <col min="5896" max="5896" width="9" style="592" customWidth="1"/>
    <col min="5897" max="5897" width="8.33203125" style="592" customWidth="1"/>
    <col min="5898" max="5901" width="8.77734375" style="592" customWidth="1"/>
    <col min="5902" max="5902" width="7.6640625" style="592" customWidth="1"/>
    <col min="5903" max="5903" width="9.44140625" style="592" customWidth="1"/>
    <col min="5904" max="5904" width="9.33203125" style="592"/>
    <col min="5905" max="5905" width="8.77734375" style="592" customWidth="1"/>
    <col min="5906" max="5906" width="7.77734375" style="592" customWidth="1"/>
    <col min="5907" max="5907" width="7.44140625" style="592" customWidth="1"/>
    <col min="5908" max="5908" width="7.77734375" style="592" customWidth="1"/>
    <col min="5909" max="5909" width="10" style="592" customWidth="1"/>
    <col min="5910" max="5910" width="10.6640625" style="592" customWidth="1"/>
    <col min="5911" max="5911" width="10.77734375" style="592" customWidth="1"/>
    <col min="5912" max="6144" width="9.33203125" style="592"/>
    <col min="6145" max="6145" width="3.77734375" style="592" customWidth="1"/>
    <col min="6146" max="6146" width="29.33203125" style="592" customWidth="1"/>
    <col min="6147" max="6147" width="10" style="592" customWidth="1"/>
    <col min="6148" max="6148" width="9.6640625" style="592" customWidth="1"/>
    <col min="6149" max="6149" width="9.109375" style="592" customWidth="1"/>
    <col min="6150" max="6151" width="8.44140625" style="592" customWidth="1"/>
    <col min="6152" max="6152" width="9" style="592" customWidth="1"/>
    <col min="6153" max="6153" width="8.33203125" style="592" customWidth="1"/>
    <col min="6154" max="6157" width="8.77734375" style="592" customWidth="1"/>
    <col min="6158" max="6158" width="7.6640625" style="592" customWidth="1"/>
    <col min="6159" max="6159" width="9.44140625" style="592" customWidth="1"/>
    <col min="6160" max="6160" width="9.33203125" style="592"/>
    <col min="6161" max="6161" width="8.77734375" style="592" customWidth="1"/>
    <col min="6162" max="6162" width="7.77734375" style="592" customWidth="1"/>
    <col min="6163" max="6163" width="7.44140625" style="592" customWidth="1"/>
    <col min="6164" max="6164" width="7.77734375" style="592" customWidth="1"/>
    <col min="6165" max="6165" width="10" style="592" customWidth="1"/>
    <col min="6166" max="6166" width="10.6640625" style="592" customWidth="1"/>
    <col min="6167" max="6167" width="10.77734375" style="592" customWidth="1"/>
    <col min="6168" max="6400" width="9.33203125" style="592"/>
    <col min="6401" max="6401" width="3.77734375" style="592" customWidth="1"/>
    <col min="6402" max="6402" width="29.33203125" style="592" customWidth="1"/>
    <col min="6403" max="6403" width="10" style="592" customWidth="1"/>
    <col min="6404" max="6404" width="9.6640625" style="592" customWidth="1"/>
    <col min="6405" max="6405" width="9.109375" style="592" customWidth="1"/>
    <col min="6406" max="6407" width="8.44140625" style="592" customWidth="1"/>
    <col min="6408" max="6408" width="9" style="592" customWidth="1"/>
    <col min="6409" max="6409" width="8.33203125" style="592" customWidth="1"/>
    <col min="6410" max="6413" width="8.77734375" style="592" customWidth="1"/>
    <col min="6414" max="6414" width="7.6640625" style="592" customWidth="1"/>
    <col min="6415" max="6415" width="9.44140625" style="592" customWidth="1"/>
    <col min="6416" max="6416" width="9.33203125" style="592"/>
    <col min="6417" max="6417" width="8.77734375" style="592" customWidth="1"/>
    <col min="6418" max="6418" width="7.77734375" style="592" customWidth="1"/>
    <col min="6419" max="6419" width="7.44140625" style="592" customWidth="1"/>
    <col min="6420" max="6420" width="7.77734375" style="592" customWidth="1"/>
    <col min="6421" max="6421" width="10" style="592" customWidth="1"/>
    <col min="6422" max="6422" width="10.6640625" style="592" customWidth="1"/>
    <col min="6423" max="6423" width="10.77734375" style="592" customWidth="1"/>
    <col min="6424" max="6656" width="9.33203125" style="592"/>
    <col min="6657" max="6657" width="3.77734375" style="592" customWidth="1"/>
    <col min="6658" max="6658" width="29.33203125" style="592" customWidth="1"/>
    <col min="6659" max="6659" width="10" style="592" customWidth="1"/>
    <col min="6660" max="6660" width="9.6640625" style="592" customWidth="1"/>
    <col min="6661" max="6661" width="9.109375" style="592" customWidth="1"/>
    <col min="6662" max="6663" width="8.44140625" style="592" customWidth="1"/>
    <col min="6664" max="6664" width="9" style="592" customWidth="1"/>
    <col min="6665" max="6665" width="8.33203125" style="592" customWidth="1"/>
    <col min="6666" max="6669" width="8.77734375" style="592" customWidth="1"/>
    <col min="6670" max="6670" width="7.6640625" style="592" customWidth="1"/>
    <col min="6671" max="6671" width="9.44140625" style="592" customWidth="1"/>
    <col min="6672" max="6672" width="9.33203125" style="592"/>
    <col min="6673" max="6673" width="8.77734375" style="592" customWidth="1"/>
    <col min="6674" max="6674" width="7.77734375" style="592" customWidth="1"/>
    <col min="6675" max="6675" width="7.44140625" style="592" customWidth="1"/>
    <col min="6676" max="6676" width="7.77734375" style="592" customWidth="1"/>
    <col min="6677" max="6677" width="10" style="592" customWidth="1"/>
    <col min="6678" max="6678" width="10.6640625" style="592" customWidth="1"/>
    <col min="6679" max="6679" width="10.77734375" style="592" customWidth="1"/>
    <col min="6680" max="6912" width="9.33203125" style="592"/>
    <col min="6913" max="6913" width="3.77734375" style="592" customWidth="1"/>
    <col min="6914" max="6914" width="29.33203125" style="592" customWidth="1"/>
    <col min="6915" max="6915" width="10" style="592" customWidth="1"/>
    <col min="6916" max="6916" width="9.6640625" style="592" customWidth="1"/>
    <col min="6917" max="6917" width="9.109375" style="592" customWidth="1"/>
    <col min="6918" max="6919" width="8.44140625" style="592" customWidth="1"/>
    <col min="6920" max="6920" width="9" style="592" customWidth="1"/>
    <col min="6921" max="6921" width="8.33203125" style="592" customWidth="1"/>
    <col min="6922" max="6925" width="8.77734375" style="592" customWidth="1"/>
    <col min="6926" max="6926" width="7.6640625" style="592" customWidth="1"/>
    <col min="6927" max="6927" width="9.44140625" style="592" customWidth="1"/>
    <col min="6928" max="6928" width="9.33203125" style="592"/>
    <col min="6929" max="6929" width="8.77734375" style="592" customWidth="1"/>
    <col min="6930" max="6930" width="7.77734375" style="592" customWidth="1"/>
    <col min="6931" max="6931" width="7.44140625" style="592" customWidth="1"/>
    <col min="6932" max="6932" width="7.77734375" style="592" customWidth="1"/>
    <col min="6933" max="6933" width="10" style="592" customWidth="1"/>
    <col min="6934" max="6934" width="10.6640625" style="592" customWidth="1"/>
    <col min="6935" max="6935" width="10.77734375" style="592" customWidth="1"/>
    <col min="6936" max="7168" width="9.33203125" style="592"/>
    <col min="7169" max="7169" width="3.77734375" style="592" customWidth="1"/>
    <col min="7170" max="7170" width="29.33203125" style="592" customWidth="1"/>
    <col min="7171" max="7171" width="10" style="592" customWidth="1"/>
    <col min="7172" max="7172" width="9.6640625" style="592" customWidth="1"/>
    <col min="7173" max="7173" width="9.109375" style="592" customWidth="1"/>
    <col min="7174" max="7175" width="8.44140625" style="592" customWidth="1"/>
    <col min="7176" max="7176" width="9" style="592" customWidth="1"/>
    <col min="7177" max="7177" width="8.33203125" style="592" customWidth="1"/>
    <col min="7178" max="7181" width="8.77734375" style="592" customWidth="1"/>
    <col min="7182" max="7182" width="7.6640625" style="592" customWidth="1"/>
    <col min="7183" max="7183" width="9.44140625" style="592" customWidth="1"/>
    <col min="7184" max="7184" width="9.33203125" style="592"/>
    <col min="7185" max="7185" width="8.77734375" style="592" customWidth="1"/>
    <col min="7186" max="7186" width="7.77734375" style="592" customWidth="1"/>
    <col min="7187" max="7187" width="7.44140625" style="592" customWidth="1"/>
    <col min="7188" max="7188" width="7.77734375" style="592" customWidth="1"/>
    <col min="7189" max="7189" width="10" style="592" customWidth="1"/>
    <col min="7190" max="7190" width="10.6640625" style="592" customWidth="1"/>
    <col min="7191" max="7191" width="10.77734375" style="592" customWidth="1"/>
    <col min="7192" max="7424" width="9.33203125" style="592"/>
    <col min="7425" max="7425" width="3.77734375" style="592" customWidth="1"/>
    <col min="7426" max="7426" width="29.33203125" style="592" customWidth="1"/>
    <col min="7427" max="7427" width="10" style="592" customWidth="1"/>
    <col min="7428" max="7428" width="9.6640625" style="592" customWidth="1"/>
    <col min="7429" max="7429" width="9.109375" style="592" customWidth="1"/>
    <col min="7430" max="7431" width="8.44140625" style="592" customWidth="1"/>
    <col min="7432" max="7432" width="9" style="592" customWidth="1"/>
    <col min="7433" max="7433" width="8.33203125" style="592" customWidth="1"/>
    <col min="7434" max="7437" width="8.77734375" style="592" customWidth="1"/>
    <col min="7438" max="7438" width="7.6640625" style="592" customWidth="1"/>
    <col min="7439" max="7439" width="9.44140625" style="592" customWidth="1"/>
    <col min="7440" max="7440" width="9.33203125" style="592"/>
    <col min="7441" max="7441" width="8.77734375" style="592" customWidth="1"/>
    <col min="7442" max="7442" width="7.77734375" style="592" customWidth="1"/>
    <col min="7443" max="7443" width="7.44140625" style="592" customWidth="1"/>
    <col min="7444" max="7444" width="7.77734375" style="592" customWidth="1"/>
    <col min="7445" max="7445" width="10" style="592" customWidth="1"/>
    <col min="7446" max="7446" width="10.6640625" style="592" customWidth="1"/>
    <col min="7447" max="7447" width="10.77734375" style="592" customWidth="1"/>
    <col min="7448" max="7680" width="9.33203125" style="592"/>
    <col min="7681" max="7681" width="3.77734375" style="592" customWidth="1"/>
    <col min="7682" max="7682" width="29.33203125" style="592" customWidth="1"/>
    <col min="7683" max="7683" width="10" style="592" customWidth="1"/>
    <col min="7684" max="7684" width="9.6640625" style="592" customWidth="1"/>
    <col min="7685" max="7685" width="9.109375" style="592" customWidth="1"/>
    <col min="7686" max="7687" width="8.44140625" style="592" customWidth="1"/>
    <col min="7688" max="7688" width="9" style="592" customWidth="1"/>
    <col min="7689" max="7689" width="8.33203125" style="592" customWidth="1"/>
    <col min="7690" max="7693" width="8.77734375" style="592" customWidth="1"/>
    <col min="7694" max="7694" width="7.6640625" style="592" customWidth="1"/>
    <col min="7695" max="7695" width="9.44140625" style="592" customWidth="1"/>
    <col min="7696" max="7696" width="9.33203125" style="592"/>
    <col min="7697" max="7697" width="8.77734375" style="592" customWidth="1"/>
    <col min="7698" max="7698" width="7.77734375" style="592" customWidth="1"/>
    <col min="7699" max="7699" width="7.44140625" style="592" customWidth="1"/>
    <col min="7700" max="7700" width="7.77734375" style="592" customWidth="1"/>
    <col min="7701" max="7701" width="10" style="592" customWidth="1"/>
    <col min="7702" max="7702" width="10.6640625" style="592" customWidth="1"/>
    <col min="7703" max="7703" width="10.77734375" style="592" customWidth="1"/>
    <col min="7704" max="7936" width="9.33203125" style="592"/>
    <col min="7937" max="7937" width="3.77734375" style="592" customWidth="1"/>
    <col min="7938" max="7938" width="29.33203125" style="592" customWidth="1"/>
    <col min="7939" max="7939" width="10" style="592" customWidth="1"/>
    <col min="7940" max="7940" width="9.6640625" style="592" customWidth="1"/>
    <col min="7941" max="7941" width="9.109375" style="592" customWidth="1"/>
    <col min="7942" max="7943" width="8.44140625" style="592" customWidth="1"/>
    <col min="7944" max="7944" width="9" style="592" customWidth="1"/>
    <col min="7945" max="7945" width="8.33203125" style="592" customWidth="1"/>
    <col min="7946" max="7949" width="8.77734375" style="592" customWidth="1"/>
    <col min="7950" max="7950" width="7.6640625" style="592" customWidth="1"/>
    <col min="7951" max="7951" width="9.44140625" style="592" customWidth="1"/>
    <col min="7952" max="7952" width="9.33203125" style="592"/>
    <col min="7953" max="7953" width="8.77734375" style="592" customWidth="1"/>
    <col min="7954" max="7954" width="7.77734375" style="592" customWidth="1"/>
    <col min="7955" max="7955" width="7.44140625" style="592" customWidth="1"/>
    <col min="7956" max="7956" width="7.77734375" style="592" customWidth="1"/>
    <col min="7957" max="7957" width="10" style="592" customWidth="1"/>
    <col min="7958" max="7958" width="10.6640625" style="592" customWidth="1"/>
    <col min="7959" max="7959" width="10.77734375" style="592" customWidth="1"/>
    <col min="7960" max="8192" width="9.33203125" style="592"/>
    <col min="8193" max="8193" width="3.77734375" style="592" customWidth="1"/>
    <col min="8194" max="8194" width="29.33203125" style="592" customWidth="1"/>
    <col min="8195" max="8195" width="10" style="592" customWidth="1"/>
    <col min="8196" max="8196" width="9.6640625" style="592" customWidth="1"/>
    <col min="8197" max="8197" width="9.109375" style="592" customWidth="1"/>
    <col min="8198" max="8199" width="8.44140625" style="592" customWidth="1"/>
    <col min="8200" max="8200" width="9" style="592" customWidth="1"/>
    <col min="8201" max="8201" width="8.33203125" style="592" customWidth="1"/>
    <col min="8202" max="8205" width="8.77734375" style="592" customWidth="1"/>
    <col min="8206" max="8206" width="7.6640625" style="592" customWidth="1"/>
    <col min="8207" max="8207" width="9.44140625" style="592" customWidth="1"/>
    <col min="8208" max="8208" width="9.33203125" style="592"/>
    <col min="8209" max="8209" width="8.77734375" style="592" customWidth="1"/>
    <col min="8210" max="8210" width="7.77734375" style="592" customWidth="1"/>
    <col min="8211" max="8211" width="7.44140625" style="592" customWidth="1"/>
    <col min="8212" max="8212" width="7.77734375" style="592" customWidth="1"/>
    <col min="8213" max="8213" width="10" style="592" customWidth="1"/>
    <col min="8214" max="8214" width="10.6640625" style="592" customWidth="1"/>
    <col min="8215" max="8215" width="10.77734375" style="592" customWidth="1"/>
    <col min="8216" max="8448" width="9.33203125" style="592"/>
    <col min="8449" max="8449" width="3.77734375" style="592" customWidth="1"/>
    <col min="8450" max="8450" width="29.33203125" style="592" customWidth="1"/>
    <col min="8451" max="8451" width="10" style="592" customWidth="1"/>
    <col min="8452" max="8452" width="9.6640625" style="592" customWidth="1"/>
    <col min="8453" max="8453" width="9.109375" style="592" customWidth="1"/>
    <col min="8454" max="8455" width="8.44140625" style="592" customWidth="1"/>
    <col min="8456" max="8456" width="9" style="592" customWidth="1"/>
    <col min="8457" max="8457" width="8.33203125" style="592" customWidth="1"/>
    <col min="8458" max="8461" width="8.77734375" style="592" customWidth="1"/>
    <col min="8462" max="8462" width="7.6640625" style="592" customWidth="1"/>
    <col min="8463" max="8463" width="9.44140625" style="592" customWidth="1"/>
    <col min="8464" max="8464" width="9.33203125" style="592"/>
    <col min="8465" max="8465" width="8.77734375" style="592" customWidth="1"/>
    <col min="8466" max="8466" width="7.77734375" style="592" customWidth="1"/>
    <col min="8467" max="8467" width="7.44140625" style="592" customWidth="1"/>
    <col min="8468" max="8468" width="7.77734375" style="592" customWidth="1"/>
    <col min="8469" max="8469" width="10" style="592" customWidth="1"/>
    <col min="8470" max="8470" width="10.6640625" style="592" customWidth="1"/>
    <col min="8471" max="8471" width="10.77734375" style="592" customWidth="1"/>
    <col min="8472" max="8704" width="9.33203125" style="592"/>
    <col min="8705" max="8705" width="3.77734375" style="592" customWidth="1"/>
    <col min="8706" max="8706" width="29.33203125" style="592" customWidth="1"/>
    <col min="8707" max="8707" width="10" style="592" customWidth="1"/>
    <col min="8708" max="8708" width="9.6640625" style="592" customWidth="1"/>
    <col min="8709" max="8709" width="9.109375" style="592" customWidth="1"/>
    <col min="8710" max="8711" width="8.44140625" style="592" customWidth="1"/>
    <col min="8712" max="8712" width="9" style="592" customWidth="1"/>
    <col min="8713" max="8713" width="8.33203125" style="592" customWidth="1"/>
    <col min="8714" max="8717" width="8.77734375" style="592" customWidth="1"/>
    <col min="8718" max="8718" width="7.6640625" style="592" customWidth="1"/>
    <col min="8719" max="8719" width="9.44140625" style="592" customWidth="1"/>
    <col min="8720" max="8720" width="9.33203125" style="592"/>
    <col min="8721" max="8721" width="8.77734375" style="592" customWidth="1"/>
    <col min="8722" max="8722" width="7.77734375" style="592" customWidth="1"/>
    <col min="8723" max="8723" width="7.44140625" style="592" customWidth="1"/>
    <col min="8724" max="8724" width="7.77734375" style="592" customWidth="1"/>
    <col min="8725" max="8725" width="10" style="592" customWidth="1"/>
    <col min="8726" max="8726" width="10.6640625" style="592" customWidth="1"/>
    <col min="8727" max="8727" width="10.77734375" style="592" customWidth="1"/>
    <col min="8728" max="8960" width="9.33203125" style="592"/>
    <col min="8961" max="8961" width="3.77734375" style="592" customWidth="1"/>
    <col min="8962" max="8962" width="29.33203125" style="592" customWidth="1"/>
    <col min="8963" max="8963" width="10" style="592" customWidth="1"/>
    <col min="8964" max="8964" width="9.6640625" style="592" customWidth="1"/>
    <col min="8965" max="8965" width="9.109375" style="592" customWidth="1"/>
    <col min="8966" max="8967" width="8.44140625" style="592" customWidth="1"/>
    <col min="8968" max="8968" width="9" style="592" customWidth="1"/>
    <col min="8969" max="8969" width="8.33203125" style="592" customWidth="1"/>
    <col min="8970" max="8973" width="8.77734375" style="592" customWidth="1"/>
    <col min="8974" max="8974" width="7.6640625" style="592" customWidth="1"/>
    <col min="8975" max="8975" width="9.44140625" style="592" customWidth="1"/>
    <col min="8976" max="8976" width="9.33203125" style="592"/>
    <col min="8977" max="8977" width="8.77734375" style="592" customWidth="1"/>
    <col min="8978" max="8978" width="7.77734375" style="592" customWidth="1"/>
    <col min="8979" max="8979" width="7.44140625" style="592" customWidth="1"/>
    <col min="8980" max="8980" width="7.77734375" style="592" customWidth="1"/>
    <col min="8981" max="8981" width="10" style="592" customWidth="1"/>
    <col min="8982" max="8982" width="10.6640625" style="592" customWidth="1"/>
    <col min="8983" max="8983" width="10.77734375" style="592" customWidth="1"/>
    <col min="8984" max="9216" width="9.33203125" style="592"/>
    <col min="9217" max="9217" width="3.77734375" style="592" customWidth="1"/>
    <col min="9218" max="9218" width="29.33203125" style="592" customWidth="1"/>
    <col min="9219" max="9219" width="10" style="592" customWidth="1"/>
    <col min="9220" max="9220" width="9.6640625" style="592" customWidth="1"/>
    <col min="9221" max="9221" width="9.109375" style="592" customWidth="1"/>
    <col min="9222" max="9223" width="8.44140625" style="592" customWidth="1"/>
    <col min="9224" max="9224" width="9" style="592" customWidth="1"/>
    <col min="9225" max="9225" width="8.33203125" style="592" customWidth="1"/>
    <col min="9226" max="9229" width="8.77734375" style="592" customWidth="1"/>
    <col min="9230" max="9230" width="7.6640625" style="592" customWidth="1"/>
    <col min="9231" max="9231" width="9.44140625" style="592" customWidth="1"/>
    <col min="9232" max="9232" width="9.33203125" style="592"/>
    <col min="9233" max="9233" width="8.77734375" style="592" customWidth="1"/>
    <col min="9234" max="9234" width="7.77734375" style="592" customWidth="1"/>
    <col min="9235" max="9235" width="7.44140625" style="592" customWidth="1"/>
    <col min="9236" max="9236" width="7.77734375" style="592" customWidth="1"/>
    <col min="9237" max="9237" width="10" style="592" customWidth="1"/>
    <col min="9238" max="9238" width="10.6640625" style="592" customWidth="1"/>
    <col min="9239" max="9239" width="10.77734375" style="592" customWidth="1"/>
    <col min="9240" max="9472" width="9.33203125" style="592"/>
    <col min="9473" max="9473" width="3.77734375" style="592" customWidth="1"/>
    <col min="9474" max="9474" width="29.33203125" style="592" customWidth="1"/>
    <col min="9475" max="9475" width="10" style="592" customWidth="1"/>
    <col min="9476" max="9476" width="9.6640625" style="592" customWidth="1"/>
    <col min="9477" max="9477" width="9.109375" style="592" customWidth="1"/>
    <col min="9478" max="9479" width="8.44140625" style="592" customWidth="1"/>
    <col min="9480" max="9480" width="9" style="592" customWidth="1"/>
    <col min="9481" max="9481" width="8.33203125" style="592" customWidth="1"/>
    <col min="9482" max="9485" width="8.77734375" style="592" customWidth="1"/>
    <col min="9486" max="9486" width="7.6640625" style="592" customWidth="1"/>
    <col min="9487" max="9487" width="9.44140625" style="592" customWidth="1"/>
    <col min="9488" max="9488" width="9.33203125" style="592"/>
    <col min="9489" max="9489" width="8.77734375" style="592" customWidth="1"/>
    <col min="9490" max="9490" width="7.77734375" style="592" customWidth="1"/>
    <col min="9491" max="9491" width="7.44140625" style="592" customWidth="1"/>
    <col min="9492" max="9492" width="7.77734375" style="592" customWidth="1"/>
    <col min="9493" max="9493" width="10" style="592" customWidth="1"/>
    <col min="9494" max="9494" width="10.6640625" style="592" customWidth="1"/>
    <col min="9495" max="9495" width="10.77734375" style="592" customWidth="1"/>
    <col min="9496" max="9728" width="9.33203125" style="592"/>
    <col min="9729" max="9729" width="3.77734375" style="592" customWidth="1"/>
    <col min="9730" max="9730" width="29.33203125" style="592" customWidth="1"/>
    <col min="9731" max="9731" width="10" style="592" customWidth="1"/>
    <col min="9732" max="9732" width="9.6640625" style="592" customWidth="1"/>
    <col min="9733" max="9733" width="9.109375" style="592" customWidth="1"/>
    <col min="9734" max="9735" width="8.44140625" style="592" customWidth="1"/>
    <col min="9736" max="9736" width="9" style="592" customWidth="1"/>
    <col min="9737" max="9737" width="8.33203125" style="592" customWidth="1"/>
    <col min="9738" max="9741" width="8.77734375" style="592" customWidth="1"/>
    <col min="9742" max="9742" width="7.6640625" style="592" customWidth="1"/>
    <col min="9743" max="9743" width="9.44140625" style="592" customWidth="1"/>
    <col min="9744" max="9744" width="9.33203125" style="592"/>
    <col min="9745" max="9745" width="8.77734375" style="592" customWidth="1"/>
    <col min="9746" max="9746" width="7.77734375" style="592" customWidth="1"/>
    <col min="9747" max="9747" width="7.44140625" style="592" customWidth="1"/>
    <col min="9748" max="9748" width="7.77734375" style="592" customWidth="1"/>
    <col min="9749" max="9749" width="10" style="592" customWidth="1"/>
    <col min="9750" max="9750" width="10.6640625" style="592" customWidth="1"/>
    <col min="9751" max="9751" width="10.77734375" style="592" customWidth="1"/>
    <col min="9752" max="9984" width="9.33203125" style="592"/>
    <col min="9985" max="9985" width="3.77734375" style="592" customWidth="1"/>
    <col min="9986" max="9986" width="29.33203125" style="592" customWidth="1"/>
    <col min="9987" max="9987" width="10" style="592" customWidth="1"/>
    <col min="9988" max="9988" width="9.6640625" style="592" customWidth="1"/>
    <col min="9989" max="9989" width="9.109375" style="592" customWidth="1"/>
    <col min="9990" max="9991" width="8.44140625" style="592" customWidth="1"/>
    <col min="9992" max="9992" width="9" style="592" customWidth="1"/>
    <col min="9993" max="9993" width="8.33203125" style="592" customWidth="1"/>
    <col min="9994" max="9997" width="8.77734375" style="592" customWidth="1"/>
    <col min="9998" max="9998" width="7.6640625" style="592" customWidth="1"/>
    <col min="9999" max="9999" width="9.44140625" style="592" customWidth="1"/>
    <col min="10000" max="10000" width="9.33203125" style="592"/>
    <col min="10001" max="10001" width="8.77734375" style="592" customWidth="1"/>
    <col min="10002" max="10002" width="7.77734375" style="592" customWidth="1"/>
    <col min="10003" max="10003" width="7.44140625" style="592" customWidth="1"/>
    <col min="10004" max="10004" width="7.77734375" style="592" customWidth="1"/>
    <col min="10005" max="10005" width="10" style="592" customWidth="1"/>
    <col min="10006" max="10006" width="10.6640625" style="592" customWidth="1"/>
    <col min="10007" max="10007" width="10.77734375" style="592" customWidth="1"/>
    <col min="10008" max="10240" width="9.33203125" style="592"/>
    <col min="10241" max="10241" width="3.77734375" style="592" customWidth="1"/>
    <col min="10242" max="10242" width="29.33203125" style="592" customWidth="1"/>
    <col min="10243" max="10243" width="10" style="592" customWidth="1"/>
    <col min="10244" max="10244" width="9.6640625" style="592" customWidth="1"/>
    <col min="10245" max="10245" width="9.109375" style="592" customWidth="1"/>
    <col min="10246" max="10247" width="8.44140625" style="592" customWidth="1"/>
    <col min="10248" max="10248" width="9" style="592" customWidth="1"/>
    <col min="10249" max="10249" width="8.33203125" style="592" customWidth="1"/>
    <col min="10250" max="10253" width="8.77734375" style="592" customWidth="1"/>
    <col min="10254" max="10254" width="7.6640625" style="592" customWidth="1"/>
    <col min="10255" max="10255" width="9.44140625" style="592" customWidth="1"/>
    <col min="10256" max="10256" width="9.33203125" style="592"/>
    <col min="10257" max="10257" width="8.77734375" style="592" customWidth="1"/>
    <col min="10258" max="10258" width="7.77734375" style="592" customWidth="1"/>
    <col min="10259" max="10259" width="7.44140625" style="592" customWidth="1"/>
    <col min="10260" max="10260" width="7.77734375" style="592" customWidth="1"/>
    <col min="10261" max="10261" width="10" style="592" customWidth="1"/>
    <col min="10262" max="10262" width="10.6640625" style="592" customWidth="1"/>
    <col min="10263" max="10263" width="10.77734375" style="592" customWidth="1"/>
    <col min="10264" max="10496" width="9.33203125" style="592"/>
    <col min="10497" max="10497" width="3.77734375" style="592" customWidth="1"/>
    <col min="10498" max="10498" width="29.33203125" style="592" customWidth="1"/>
    <col min="10499" max="10499" width="10" style="592" customWidth="1"/>
    <col min="10500" max="10500" width="9.6640625" style="592" customWidth="1"/>
    <col min="10501" max="10501" width="9.109375" style="592" customWidth="1"/>
    <col min="10502" max="10503" width="8.44140625" style="592" customWidth="1"/>
    <col min="10504" max="10504" width="9" style="592" customWidth="1"/>
    <col min="10505" max="10505" width="8.33203125" style="592" customWidth="1"/>
    <col min="10506" max="10509" width="8.77734375" style="592" customWidth="1"/>
    <col min="10510" max="10510" width="7.6640625" style="592" customWidth="1"/>
    <col min="10511" max="10511" width="9.44140625" style="592" customWidth="1"/>
    <col min="10512" max="10512" width="9.33203125" style="592"/>
    <col min="10513" max="10513" width="8.77734375" style="592" customWidth="1"/>
    <col min="10514" max="10514" width="7.77734375" style="592" customWidth="1"/>
    <col min="10515" max="10515" width="7.44140625" style="592" customWidth="1"/>
    <col min="10516" max="10516" width="7.77734375" style="592" customWidth="1"/>
    <col min="10517" max="10517" width="10" style="592" customWidth="1"/>
    <col min="10518" max="10518" width="10.6640625" style="592" customWidth="1"/>
    <col min="10519" max="10519" width="10.77734375" style="592" customWidth="1"/>
    <col min="10520" max="10752" width="9.33203125" style="592"/>
    <col min="10753" max="10753" width="3.77734375" style="592" customWidth="1"/>
    <col min="10754" max="10754" width="29.33203125" style="592" customWidth="1"/>
    <col min="10755" max="10755" width="10" style="592" customWidth="1"/>
    <col min="10756" max="10756" width="9.6640625" style="592" customWidth="1"/>
    <col min="10757" max="10757" width="9.109375" style="592" customWidth="1"/>
    <col min="10758" max="10759" width="8.44140625" style="592" customWidth="1"/>
    <col min="10760" max="10760" width="9" style="592" customWidth="1"/>
    <col min="10761" max="10761" width="8.33203125" style="592" customWidth="1"/>
    <col min="10762" max="10765" width="8.77734375" style="592" customWidth="1"/>
    <col min="10766" max="10766" width="7.6640625" style="592" customWidth="1"/>
    <col min="10767" max="10767" width="9.44140625" style="592" customWidth="1"/>
    <col min="10768" max="10768" width="9.33203125" style="592"/>
    <col min="10769" max="10769" width="8.77734375" style="592" customWidth="1"/>
    <col min="10770" max="10770" width="7.77734375" style="592" customWidth="1"/>
    <col min="10771" max="10771" width="7.44140625" style="592" customWidth="1"/>
    <col min="10772" max="10772" width="7.77734375" style="592" customWidth="1"/>
    <col min="10773" max="10773" width="10" style="592" customWidth="1"/>
    <col min="10774" max="10774" width="10.6640625" style="592" customWidth="1"/>
    <col min="10775" max="10775" width="10.77734375" style="592" customWidth="1"/>
    <col min="10776" max="11008" width="9.33203125" style="592"/>
    <col min="11009" max="11009" width="3.77734375" style="592" customWidth="1"/>
    <col min="11010" max="11010" width="29.33203125" style="592" customWidth="1"/>
    <col min="11011" max="11011" width="10" style="592" customWidth="1"/>
    <col min="11012" max="11012" width="9.6640625" style="592" customWidth="1"/>
    <col min="11013" max="11013" width="9.109375" style="592" customWidth="1"/>
    <col min="11014" max="11015" width="8.44140625" style="592" customWidth="1"/>
    <col min="11016" max="11016" width="9" style="592" customWidth="1"/>
    <col min="11017" max="11017" width="8.33203125" style="592" customWidth="1"/>
    <col min="11018" max="11021" width="8.77734375" style="592" customWidth="1"/>
    <col min="11022" max="11022" width="7.6640625" style="592" customWidth="1"/>
    <col min="11023" max="11023" width="9.44140625" style="592" customWidth="1"/>
    <col min="11024" max="11024" width="9.33203125" style="592"/>
    <col min="11025" max="11025" width="8.77734375" style="592" customWidth="1"/>
    <col min="11026" max="11026" width="7.77734375" style="592" customWidth="1"/>
    <col min="11027" max="11027" width="7.44140625" style="592" customWidth="1"/>
    <col min="11028" max="11028" width="7.77734375" style="592" customWidth="1"/>
    <col min="11029" max="11029" width="10" style="592" customWidth="1"/>
    <col min="11030" max="11030" width="10.6640625" style="592" customWidth="1"/>
    <col min="11031" max="11031" width="10.77734375" style="592" customWidth="1"/>
    <col min="11032" max="11264" width="9.33203125" style="592"/>
    <col min="11265" max="11265" width="3.77734375" style="592" customWidth="1"/>
    <col min="11266" max="11266" width="29.33203125" style="592" customWidth="1"/>
    <col min="11267" max="11267" width="10" style="592" customWidth="1"/>
    <col min="11268" max="11268" width="9.6640625" style="592" customWidth="1"/>
    <col min="11269" max="11269" width="9.109375" style="592" customWidth="1"/>
    <col min="11270" max="11271" width="8.44140625" style="592" customWidth="1"/>
    <col min="11272" max="11272" width="9" style="592" customWidth="1"/>
    <col min="11273" max="11273" width="8.33203125" style="592" customWidth="1"/>
    <col min="11274" max="11277" width="8.77734375" style="592" customWidth="1"/>
    <col min="11278" max="11278" width="7.6640625" style="592" customWidth="1"/>
    <col min="11279" max="11279" width="9.44140625" style="592" customWidth="1"/>
    <col min="11280" max="11280" width="9.33203125" style="592"/>
    <col min="11281" max="11281" width="8.77734375" style="592" customWidth="1"/>
    <col min="11282" max="11282" width="7.77734375" style="592" customWidth="1"/>
    <col min="11283" max="11283" width="7.44140625" style="592" customWidth="1"/>
    <col min="11284" max="11284" width="7.77734375" style="592" customWidth="1"/>
    <col min="11285" max="11285" width="10" style="592" customWidth="1"/>
    <col min="11286" max="11286" width="10.6640625" style="592" customWidth="1"/>
    <col min="11287" max="11287" width="10.77734375" style="592" customWidth="1"/>
    <col min="11288" max="11520" width="9.33203125" style="592"/>
    <col min="11521" max="11521" width="3.77734375" style="592" customWidth="1"/>
    <col min="11522" max="11522" width="29.33203125" style="592" customWidth="1"/>
    <col min="11523" max="11523" width="10" style="592" customWidth="1"/>
    <col min="11524" max="11524" width="9.6640625" style="592" customWidth="1"/>
    <col min="11525" max="11525" width="9.109375" style="592" customWidth="1"/>
    <col min="11526" max="11527" width="8.44140625" style="592" customWidth="1"/>
    <col min="11528" max="11528" width="9" style="592" customWidth="1"/>
    <col min="11529" max="11529" width="8.33203125" style="592" customWidth="1"/>
    <col min="11530" max="11533" width="8.77734375" style="592" customWidth="1"/>
    <col min="11534" max="11534" width="7.6640625" style="592" customWidth="1"/>
    <col min="11535" max="11535" width="9.44140625" style="592" customWidth="1"/>
    <col min="11536" max="11536" width="9.33203125" style="592"/>
    <col min="11537" max="11537" width="8.77734375" style="592" customWidth="1"/>
    <col min="11538" max="11538" width="7.77734375" style="592" customWidth="1"/>
    <col min="11539" max="11539" width="7.44140625" style="592" customWidth="1"/>
    <col min="11540" max="11540" width="7.77734375" style="592" customWidth="1"/>
    <col min="11541" max="11541" width="10" style="592" customWidth="1"/>
    <col min="11542" max="11542" width="10.6640625" style="592" customWidth="1"/>
    <col min="11543" max="11543" width="10.77734375" style="592" customWidth="1"/>
    <col min="11544" max="11776" width="9.33203125" style="592"/>
    <col min="11777" max="11777" width="3.77734375" style="592" customWidth="1"/>
    <col min="11778" max="11778" width="29.33203125" style="592" customWidth="1"/>
    <col min="11779" max="11779" width="10" style="592" customWidth="1"/>
    <col min="11780" max="11780" width="9.6640625" style="592" customWidth="1"/>
    <col min="11781" max="11781" width="9.109375" style="592" customWidth="1"/>
    <col min="11782" max="11783" width="8.44140625" style="592" customWidth="1"/>
    <col min="11784" max="11784" width="9" style="592" customWidth="1"/>
    <col min="11785" max="11785" width="8.33203125" style="592" customWidth="1"/>
    <col min="11786" max="11789" width="8.77734375" style="592" customWidth="1"/>
    <col min="11790" max="11790" width="7.6640625" style="592" customWidth="1"/>
    <col min="11791" max="11791" width="9.44140625" style="592" customWidth="1"/>
    <col min="11792" max="11792" width="9.33203125" style="592"/>
    <col min="11793" max="11793" width="8.77734375" style="592" customWidth="1"/>
    <col min="11794" max="11794" width="7.77734375" style="592" customWidth="1"/>
    <col min="11795" max="11795" width="7.44140625" style="592" customWidth="1"/>
    <col min="11796" max="11796" width="7.77734375" style="592" customWidth="1"/>
    <col min="11797" max="11797" width="10" style="592" customWidth="1"/>
    <col min="11798" max="11798" width="10.6640625" style="592" customWidth="1"/>
    <col min="11799" max="11799" width="10.77734375" style="592" customWidth="1"/>
    <col min="11800" max="12032" width="9.33203125" style="592"/>
    <col min="12033" max="12033" width="3.77734375" style="592" customWidth="1"/>
    <col min="12034" max="12034" width="29.33203125" style="592" customWidth="1"/>
    <col min="12035" max="12035" width="10" style="592" customWidth="1"/>
    <col min="12036" max="12036" width="9.6640625" style="592" customWidth="1"/>
    <col min="12037" max="12037" width="9.109375" style="592" customWidth="1"/>
    <col min="12038" max="12039" width="8.44140625" style="592" customWidth="1"/>
    <col min="12040" max="12040" width="9" style="592" customWidth="1"/>
    <col min="12041" max="12041" width="8.33203125" style="592" customWidth="1"/>
    <col min="12042" max="12045" width="8.77734375" style="592" customWidth="1"/>
    <col min="12046" max="12046" width="7.6640625" style="592" customWidth="1"/>
    <col min="12047" max="12047" width="9.44140625" style="592" customWidth="1"/>
    <col min="12048" max="12048" width="9.33203125" style="592"/>
    <col min="12049" max="12049" width="8.77734375" style="592" customWidth="1"/>
    <col min="12050" max="12050" width="7.77734375" style="592" customWidth="1"/>
    <col min="12051" max="12051" width="7.44140625" style="592" customWidth="1"/>
    <col min="12052" max="12052" width="7.77734375" style="592" customWidth="1"/>
    <col min="12053" max="12053" width="10" style="592" customWidth="1"/>
    <col min="12054" max="12054" width="10.6640625" style="592" customWidth="1"/>
    <col min="12055" max="12055" width="10.77734375" style="592" customWidth="1"/>
    <col min="12056" max="12288" width="9.33203125" style="592"/>
    <col min="12289" max="12289" width="3.77734375" style="592" customWidth="1"/>
    <col min="12290" max="12290" width="29.33203125" style="592" customWidth="1"/>
    <col min="12291" max="12291" width="10" style="592" customWidth="1"/>
    <col min="12292" max="12292" width="9.6640625" style="592" customWidth="1"/>
    <col min="12293" max="12293" width="9.109375" style="592" customWidth="1"/>
    <col min="12294" max="12295" width="8.44140625" style="592" customWidth="1"/>
    <col min="12296" max="12296" width="9" style="592" customWidth="1"/>
    <col min="12297" max="12297" width="8.33203125" style="592" customWidth="1"/>
    <col min="12298" max="12301" width="8.77734375" style="592" customWidth="1"/>
    <col min="12302" max="12302" width="7.6640625" style="592" customWidth="1"/>
    <col min="12303" max="12303" width="9.44140625" style="592" customWidth="1"/>
    <col min="12304" max="12304" width="9.33203125" style="592"/>
    <col min="12305" max="12305" width="8.77734375" style="592" customWidth="1"/>
    <col min="12306" max="12306" width="7.77734375" style="592" customWidth="1"/>
    <col min="12307" max="12307" width="7.44140625" style="592" customWidth="1"/>
    <col min="12308" max="12308" width="7.77734375" style="592" customWidth="1"/>
    <col min="12309" max="12309" width="10" style="592" customWidth="1"/>
    <col min="12310" max="12310" width="10.6640625" style="592" customWidth="1"/>
    <col min="12311" max="12311" width="10.77734375" style="592" customWidth="1"/>
    <col min="12312" max="12544" width="9.33203125" style="592"/>
    <col min="12545" max="12545" width="3.77734375" style="592" customWidth="1"/>
    <col min="12546" max="12546" width="29.33203125" style="592" customWidth="1"/>
    <col min="12547" max="12547" width="10" style="592" customWidth="1"/>
    <col min="12548" max="12548" width="9.6640625" style="592" customWidth="1"/>
    <col min="12549" max="12549" width="9.109375" style="592" customWidth="1"/>
    <col min="12550" max="12551" width="8.44140625" style="592" customWidth="1"/>
    <col min="12552" max="12552" width="9" style="592" customWidth="1"/>
    <col min="12553" max="12553" width="8.33203125" style="592" customWidth="1"/>
    <col min="12554" max="12557" width="8.77734375" style="592" customWidth="1"/>
    <col min="12558" max="12558" width="7.6640625" style="592" customWidth="1"/>
    <col min="12559" max="12559" width="9.44140625" style="592" customWidth="1"/>
    <col min="12560" max="12560" width="9.33203125" style="592"/>
    <col min="12561" max="12561" width="8.77734375" style="592" customWidth="1"/>
    <col min="12562" max="12562" width="7.77734375" style="592" customWidth="1"/>
    <col min="12563" max="12563" width="7.44140625" style="592" customWidth="1"/>
    <col min="12564" max="12564" width="7.77734375" style="592" customWidth="1"/>
    <col min="12565" max="12565" width="10" style="592" customWidth="1"/>
    <col min="12566" max="12566" width="10.6640625" style="592" customWidth="1"/>
    <col min="12567" max="12567" width="10.77734375" style="592" customWidth="1"/>
    <col min="12568" max="12800" width="9.33203125" style="592"/>
    <col min="12801" max="12801" width="3.77734375" style="592" customWidth="1"/>
    <col min="12802" max="12802" width="29.33203125" style="592" customWidth="1"/>
    <col min="12803" max="12803" width="10" style="592" customWidth="1"/>
    <col min="12804" max="12804" width="9.6640625" style="592" customWidth="1"/>
    <col min="12805" max="12805" width="9.109375" style="592" customWidth="1"/>
    <col min="12806" max="12807" width="8.44140625" style="592" customWidth="1"/>
    <col min="12808" max="12808" width="9" style="592" customWidth="1"/>
    <col min="12809" max="12809" width="8.33203125" style="592" customWidth="1"/>
    <col min="12810" max="12813" width="8.77734375" style="592" customWidth="1"/>
    <col min="12814" max="12814" width="7.6640625" style="592" customWidth="1"/>
    <col min="12815" max="12815" width="9.44140625" style="592" customWidth="1"/>
    <col min="12816" max="12816" width="9.33203125" style="592"/>
    <col min="12817" max="12817" width="8.77734375" style="592" customWidth="1"/>
    <col min="12818" max="12818" width="7.77734375" style="592" customWidth="1"/>
    <col min="12819" max="12819" width="7.44140625" style="592" customWidth="1"/>
    <col min="12820" max="12820" width="7.77734375" style="592" customWidth="1"/>
    <col min="12821" max="12821" width="10" style="592" customWidth="1"/>
    <col min="12822" max="12822" width="10.6640625" style="592" customWidth="1"/>
    <col min="12823" max="12823" width="10.77734375" style="592" customWidth="1"/>
    <col min="12824" max="13056" width="9.33203125" style="592"/>
    <col min="13057" max="13057" width="3.77734375" style="592" customWidth="1"/>
    <col min="13058" max="13058" width="29.33203125" style="592" customWidth="1"/>
    <col min="13059" max="13059" width="10" style="592" customWidth="1"/>
    <col min="13060" max="13060" width="9.6640625" style="592" customWidth="1"/>
    <col min="13061" max="13061" width="9.109375" style="592" customWidth="1"/>
    <col min="13062" max="13063" width="8.44140625" style="592" customWidth="1"/>
    <col min="13064" max="13064" width="9" style="592" customWidth="1"/>
    <col min="13065" max="13065" width="8.33203125" style="592" customWidth="1"/>
    <col min="13066" max="13069" width="8.77734375" style="592" customWidth="1"/>
    <col min="13070" max="13070" width="7.6640625" style="592" customWidth="1"/>
    <col min="13071" max="13071" width="9.44140625" style="592" customWidth="1"/>
    <col min="13072" max="13072" width="9.33203125" style="592"/>
    <col min="13073" max="13073" width="8.77734375" style="592" customWidth="1"/>
    <col min="13074" max="13074" width="7.77734375" style="592" customWidth="1"/>
    <col min="13075" max="13075" width="7.44140625" style="592" customWidth="1"/>
    <col min="13076" max="13076" width="7.77734375" style="592" customWidth="1"/>
    <col min="13077" max="13077" width="10" style="592" customWidth="1"/>
    <col min="13078" max="13078" width="10.6640625" style="592" customWidth="1"/>
    <col min="13079" max="13079" width="10.77734375" style="592" customWidth="1"/>
    <col min="13080" max="13312" width="9.33203125" style="592"/>
    <col min="13313" max="13313" width="3.77734375" style="592" customWidth="1"/>
    <col min="13314" max="13314" width="29.33203125" style="592" customWidth="1"/>
    <col min="13315" max="13315" width="10" style="592" customWidth="1"/>
    <col min="13316" max="13316" width="9.6640625" style="592" customWidth="1"/>
    <col min="13317" max="13317" width="9.109375" style="592" customWidth="1"/>
    <col min="13318" max="13319" width="8.44140625" style="592" customWidth="1"/>
    <col min="13320" max="13320" width="9" style="592" customWidth="1"/>
    <col min="13321" max="13321" width="8.33203125" style="592" customWidth="1"/>
    <col min="13322" max="13325" width="8.77734375" style="592" customWidth="1"/>
    <col min="13326" max="13326" width="7.6640625" style="592" customWidth="1"/>
    <col min="13327" max="13327" width="9.44140625" style="592" customWidth="1"/>
    <col min="13328" max="13328" width="9.33203125" style="592"/>
    <col min="13329" max="13329" width="8.77734375" style="592" customWidth="1"/>
    <col min="13330" max="13330" width="7.77734375" style="592" customWidth="1"/>
    <col min="13331" max="13331" width="7.44140625" style="592" customWidth="1"/>
    <col min="13332" max="13332" width="7.77734375" style="592" customWidth="1"/>
    <col min="13333" max="13333" width="10" style="592" customWidth="1"/>
    <col min="13334" max="13334" width="10.6640625" style="592" customWidth="1"/>
    <col min="13335" max="13335" width="10.77734375" style="592" customWidth="1"/>
    <col min="13336" max="13568" width="9.33203125" style="592"/>
    <col min="13569" max="13569" width="3.77734375" style="592" customWidth="1"/>
    <col min="13570" max="13570" width="29.33203125" style="592" customWidth="1"/>
    <col min="13571" max="13571" width="10" style="592" customWidth="1"/>
    <col min="13572" max="13572" width="9.6640625" style="592" customWidth="1"/>
    <col min="13573" max="13573" width="9.109375" style="592" customWidth="1"/>
    <col min="13574" max="13575" width="8.44140625" style="592" customWidth="1"/>
    <col min="13576" max="13576" width="9" style="592" customWidth="1"/>
    <col min="13577" max="13577" width="8.33203125" style="592" customWidth="1"/>
    <col min="13578" max="13581" width="8.77734375" style="592" customWidth="1"/>
    <col min="13582" max="13582" width="7.6640625" style="592" customWidth="1"/>
    <col min="13583" max="13583" width="9.44140625" style="592" customWidth="1"/>
    <col min="13584" max="13584" width="9.33203125" style="592"/>
    <col min="13585" max="13585" width="8.77734375" style="592" customWidth="1"/>
    <col min="13586" max="13586" width="7.77734375" style="592" customWidth="1"/>
    <col min="13587" max="13587" width="7.44140625" style="592" customWidth="1"/>
    <col min="13588" max="13588" width="7.77734375" style="592" customWidth="1"/>
    <col min="13589" max="13589" width="10" style="592" customWidth="1"/>
    <col min="13590" max="13590" width="10.6640625" style="592" customWidth="1"/>
    <col min="13591" max="13591" width="10.77734375" style="592" customWidth="1"/>
    <col min="13592" max="13824" width="9.33203125" style="592"/>
    <col min="13825" max="13825" width="3.77734375" style="592" customWidth="1"/>
    <col min="13826" max="13826" width="29.33203125" style="592" customWidth="1"/>
    <col min="13827" max="13827" width="10" style="592" customWidth="1"/>
    <col min="13828" max="13828" width="9.6640625" style="592" customWidth="1"/>
    <col min="13829" max="13829" width="9.109375" style="592" customWidth="1"/>
    <col min="13830" max="13831" width="8.44140625" style="592" customWidth="1"/>
    <col min="13832" max="13832" width="9" style="592" customWidth="1"/>
    <col min="13833" max="13833" width="8.33203125" style="592" customWidth="1"/>
    <col min="13834" max="13837" width="8.77734375" style="592" customWidth="1"/>
    <col min="13838" max="13838" width="7.6640625" style="592" customWidth="1"/>
    <col min="13839" max="13839" width="9.44140625" style="592" customWidth="1"/>
    <col min="13840" max="13840" width="9.33203125" style="592"/>
    <col min="13841" max="13841" width="8.77734375" style="592" customWidth="1"/>
    <col min="13842" max="13842" width="7.77734375" style="592" customWidth="1"/>
    <col min="13843" max="13843" width="7.44140625" style="592" customWidth="1"/>
    <col min="13844" max="13844" width="7.77734375" style="592" customWidth="1"/>
    <col min="13845" max="13845" width="10" style="592" customWidth="1"/>
    <col min="13846" max="13846" width="10.6640625" style="592" customWidth="1"/>
    <col min="13847" max="13847" width="10.77734375" style="592" customWidth="1"/>
    <col min="13848" max="14080" width="9.33203125" style="592"/>
    <col min="14081" max="14081" width="3.77734375" style="592" customWidth="1"/>
    <col min="14082" max="14082" width="29.33203125" style="592" customWidth="1"/>
    <col min="14083" max="14083" width="10" style="592" customWidth="1"/>
    <col min="14084" max="14084" width="9.6640625" style="592" customWidth="1"/>
    <col min="14085" max="14085" width="9.109375" style="592" customWidth="1"/>
    <col min="14086" max="14087" width="8.44140625" style="592" customWidth="1"/>
    <col min="14088" max="14088" width="9" style="592" customWidth="1"/>
    <col min="14089" max="14089" width="8.33203125" style="592" customWidth="1"/>
    <col min="14090" max="14093" width="8.77734375" style="592" customWidth="1"/>
    <col min="14094" max="14094" width="7.6640625" style="592" customWidth="1"/>
    <col min="14095" max="14095" width="9.44140625" style="592" customWidth="1"/>
    <col min="14096" max="14096" width="9.33203125" style="592"/>
    <col min="14097" max="14097" width="8.77734375" style="592" customWidth="1"/>
    <col min="14098" max="14098" width="7.77734375" style="592" customWidth="1"/>
    <col min="14099" max="14099" width="7.44140625" style="592" customWidth="1"/>
    <col min="14100" max="14100" width="7.77734375" style="592" customWidth="1"/>
    <col min="14101" max="14101" width="10" style="592" customWidth="1"/>
    <col min="14102" max="14102" width="10.6640625" style="592" customWidth="1"/>
    <col min="14103" max="14103" width="10.77734375" style="592" customWidth="1"/>
    <col min="14104" max="14336" width="9.33203125" style="592"/>
    <col min="14337" max="14337" width="3.77734375" style="592" customWidth="1"/>
    <col min="14338" max="14338" width="29.33203125" style="592" customWidth="1"/>
    <col min="14339" max="14339" width="10" style="592" customWidth="1"/>
    <col min="14340" max="14340" width="9.6640625" style="592" customWidth="1"/>
    <col min="14341" max="14341" width="9.109375" style="592" customWidth="1"/>
    <col min="14342" max="14343" width="8.44140625" style="592" customWidth="1"/>
    <col min="14344" max="14344" width="9" style="592" customWidth="1"/>
    <col min="14345" max="14345" width="8.33203125" style="592" customWidth="1"/>
    <col min="14346" max="14349" width="8.77734375" style="592" customWidth="1"/>
    <col min="14350" max="14350" width="7.6640625" style="592" customWidth="1"/>
    <col min="14351" max="14351" width="9.44140625" style="592" customWidth="1"/>
    <col min="14352" max="14352" width="9.33203125" style="592"/>
    <col min="14353" max="14353" width="8.77734375" style="592" customWidth="1"/>
    <col min="14354" max="14354" width="7.77734375" style="592" customWidth="1"/>
    <col min="14355" max="14355" width="7.44140625" style="592" customWidth="1"/>
    <col min="14356" max="14356" width="7.77734375" style="592" customWidth="1"/>
    <col min="14357" max="14357" width="10" style="592" customWidth="1"/>
    <col min="14358" max="14358" width="10.6640625" style="592" customWidth="1"/>
    <col min="14359" max="14359" width="10.77734375" style="592" customWidth="1"/>
    <col min="14360" max="14592" width="9.33203125" style="592"/>
    <col min="14593" max="14593" width="3.77734375" style="592" customWidth="1"/>
    <col min="14594" max="14594" width="29.33203125" style="592" customWidth="1"/>
    <col min="14595" max="14595" width="10" style="592" customWidth="1"/>
    <col min="14596" max="14596" width="9.6640625" style="592" customWidth="1"/>
    <col min="14597" max="14597" width="9.109375" style="592" customWidth="1"/>
    <col min="14598" max="14599" width="8.44140625" style="592" customWidth="1"/>
    <col min="14600" max="14600" width="9" style="592" customWidth="1"/>
    <col min="14601" max="14601" width="8.33203125" style="592" customWidth="1"/>
    <col min="14602" max="14605" width="8.77734375" style="592" customWidth="1"/>
    <col min="14606" max="14606" width="7.6640625" style="592" customWidth="1"/>
    <col min="14607" max="14607" width="9.44140625" style="592" customWidth="1"/>
    <col min="14608" max="14608" width="9.33203125" style="592"/>
    <col min="14609" max="14609" width="8.77734375" style="592" customWidth="1"/>
    <col min="14610" max="14610" width="7.77734375" style="592" customWidth="1"/>
    <col min="14611" max="14611" width="7.44140625" style="592" customWidth="1"/>
    <col min="14612" max="14612" width="7.77734375" style="592" customWidth="1"/>
    <col min="14613" max="14613" width="10" style="592" customWidth="1"/>
    <col min="14614" max="14614" width="10.6640625" style="592" customWidth="1"/>
    <col min="14615" max="14615" width="10.77734375" style="592" customWidth="1"/>
    <col min="14616" max="14848" width="9.33203125" style="592"/>
    <col min="14849" max="14849" width="3.77734375" style="592" customWidth="1"/>
    <col min="14850" max="14850" width="29.33203125" style="592" customWidth="1"/>
    <col min="14851" max="14851" width="10" style="592" customWidth="1"/>
    <col min="14852" max="14852" width="9.6640625" style="592" customWidth="1"/>
    <col min="14853" max="14853" width="9.109375" style="592" customWidth="1"/>
    <col min="14854" max="14855" width="8.44140625" style="592" customWidth="1"/>
    <col min="14856" max="14856" width="9" style="592" customWidth="1"/>
    <col min="14857" max="14857" width="8.33203125" style="592" customWidth="1"/>
    <col min="14858" max="14861" width="8.77734375" style="592" customWidth="1"/>
    <col min="14862" max="14862" width="7.6640625" style="592" customWidth="1"/>
    <col min="14863" max="14863" width="9.44140625" style="592" customWidth="1"/>
    <col min="14864" max="14864" width="9.33203125" style="592"/>
    <col min="14865" max="14865" width="8.77734375" style="592" customWidth="1"/>
    <col min="14866" max="14866" width="7.77734375" style="592" customWidth="1"/>
    <col min="14867" max="14867" width="7.44140625" style="592" customWidth="1"/>
    <col min="14868" max="14868" width="7.77734375" style="592" customWidth="1"/>
    <col min="14869" max="14869" width="10" style="592" customWidth="1"/>
    <col min="14870" max="14870" width="10.6640625" style="592" customWidth="1"/>
    <col min="14871" max="14871" width="10.77734375" style="592" customWidth="1"/>
    <col min="14872" max="15104" width="9.33203125" style="592"/>
    <col min="15105" max="15105" width="3.77734375" style="592" customWidth="1"/>
    <col min="15106" max="15106" width="29.33203125" style="592" customWidth="1"/>
    <col min="15107" max="15107" width="10" style="592" customWidth="1"/>
    <col min="15108" max="15108" width="9.6640625" style="592" customWidth="1"/>
    <col min="15109" max="15109" width="9.109375" style="592" customWidth="1"/>
    <col min="15110" max="15111" width="8.44140625" style="592" customWidth="1"/>
    <col min="15112" max="15112" width="9" style="592" customWidth="1"/>
    <col min="15113" max="15113" width="8.33203125" style="592" customWidth="1"/>
    <col min="15114" max="15117" width="8.77734375" style="592" customWidth="1"/>
    <col min="15118" max="15118" width="7.6640625" style="592" customWidth="1"/>
    <col min="15119" max="15119" width="9.44140625" style="592" customWidth="1"/>
    <col min="15120" max="15120" width="9.33203125" style="592"/>
    <col min="15121" max="15121" width="8.77734375" style="592" customWidth="1"/>
    <col min="15122" max="15122" width="7.77734375" style="592" customWidth="1"/>
    <col min="15123" max="15123" width="7.44140625" style="592" customWidth="1"/>
    <col min="15124" max="15124" width="7.77734375" style="592" customWidth="1"/>
    <col min="15125" max="15125" width="10" style="592" customWidth="1"/>
    <col min="15126" max="15126" width="10.6640625" style="592" customWidth="1"/>
    <col min="15127" max="15127" width="10.77734375" style="592" customWidth="1"/>
    <col min="15128" max="15360" width="9.33203125" style="592"/>
    <col min="15361" max="15361" width="3.77734375" style="592" customWidth="1"/>
    <col min="15362" max="15362" width="29.33203125" style="592" customWidth="1"/>
    <col min="15363" max="15363" width="10" style="592" customWidth="1"/>
    <col min="15364" max="15364" width="9.6640625" style="592" customWidth="1"/>
    <col min="15365" max="15365" width="9.109375" style="592" customWidth="1"/>
    <col min="15366" max="15367" width="8.44140625" style="592" customWidth="1"/>
    <col min="15368" max="15368" width="9" style="592" customWidth="1"/>
    <col min="15369" max="15369" width="8.33203125" style="592" customWidth="1"/>
    <col min="15370" max="15373" width="8.77734375" style="592" customWidth="1"/>
    <col min="15374" max="15374" width="7.6640625" style="592" customWidth="1"/>
    <col min="15375" max="15375" width="9.44140625" style="592" customWidth="1"/>
    <col min="15376" max="15376" width="9.33203125" style="592"/>
    <col min="15377" max="15377" width="8.77734375" style="592" customWidth="1"/>
    <col min="15378" max="15378" width="7.77734375" style="592" customWidth="1"/>
    <col min="15379" max="15379" width="7.44140625" style="592" customWidth="1"/>
    <col min="15380" max="15380" width="7.77734375" style="592" customWidth="1"/>
    <col min="15381" max="15381" width="10" style="592" customWidth="1"/>
    <col min="15382" max="15382" width="10.6640625" style="592" customWidth="1"/>
    <col min="15383" max="15383" width="10.77734375" style="592" customWidth="1"/>
    <col min="15384" max="15616" width="9.33203125" style="592"/>
    <col min="15617" max="15617" width="3.77734375" style="592" customWidth="1"/>
    <col min="15618" max="15618" width="29.33203125" style="592" customWidth="1"/>
    <col min="15619" max="15619" width="10" style="592" customWidth="1"/>
    <col min="15620" max="15620" width="9.6640625" style="592" customWidth="1"/>
    <col min="15621" max="15621" width="9.109375" style="592" customWidth="1"/>
    <col min="15622" max="15623" width="8.44140625" style="592" customWidth="1"/>
    <col min="15624" max="15624" width="9" style="592" customWidth="1"/>
    <col min="15625" max="15625" width="8.33203125" style="592" customWidth="1"/>
    <col min="15626" max="15629" width="8.77734375" style="592" customWidth="1"/>
    <col min="15630" max="15630" width="7.6640625" style="592" customWidth="1"/>
    <col min="15631" max="15631" width="9.44140625" style="592" customWidth="1"/>
    <col min="15632" max="15632" width="9.33203125" style="592"/>
    <col min="15633" max="15633" width="8.77734375" style="592" customWidth="1"/>
    <col min="15634" max="15634" width="7.77734375" style="592" customWidth="1"/>
    <col min="15635" max="15635" width="7.44140625" style="592" customWidth="1"/>
    <col min="15636" max="15636" width="7.77734375" style="592" customWidth="1"/>
    <col min="15637" max="15637" width="10" style="592" customWidth="1"/>
    <col min="15638" max="15638" width="10.6640625" style="592" customWidth="1"/>
    <col min="15639" max="15639" width="10.77734375" style="592" customWidth="1"/>
    <col min="15640" max="15872" width="9.33203125" style="592"/>
    <col min="15873" max="15873" width="3.77734375" style="592" customWidth="1"/>
    <col min="15874" max="15874" width="29.33203125" style="592" customWidth="1"/>
    <col min="15875" max="15875" width="10" style="592" customWidth="1"/>
    <col min="15876" max="15876" width="9.6640625" style="592" customWidth="1"/>
    <col min="15877" max="15877" width="9.109375" style="592" customWidth="1"/>
    <col min="15878" max="15879" width="8.44140625" style="592" customWidth="1"/>
    <col min="15880" max="15880" width="9" style="592" customWidth="1"/>
    <col min="15881" max="15881" width="8.33203125" style="592" customWidth="1"/>
    <col min="15882" max="15885" width="8.77734375" style="592" customWidth="1"/>
    <col min="15886" max="15886" width="7.6640625" style="592" customWidth="1"/>
    <col min="15887" max="15887" width="9.44140625" style="592" customWidth="1"/>
    <col min="15888" max="15888" width="9.33203125" style="592"/>
    <col min="15889" max="15889" width="8.77734375" style="592" customWidth="1"/>
    <col min="15890" max="15890" width="7.77734375" style="592" customWidth="1"/>
    <col min="15891" max="15891" width="7.44140625" style="592" customWidth="1"/>
    <col min="15892" max="15892" width="7.77734375" style="592" customWidth="1"/>
    <col min="15893" max="15893" width="10" style="592" customWidth="1"/>
    <col min="15894" max="15894" width="10.6640625" style="592" customWidth="1"/>
    <col min="15895" max="15895" width="10.77734375" style="592" customWidth="1"/>
    <col min="15896" max="16128" width="9.33203125" style="592"/>
    <col min="16129" max="16129" width="3.77734375" style="592" customWidth="1"/>
    <col min="16130" max="16130" width="29.33203125" style="592" customWidth="1"/>
    <col min="16131" max="16131" width="10" style="592" customWidth="1"/>
    <col min="16132" max="16132" width="9.6640625" style="592" customWidth="1"/>
    <col min="16133" max="16133" width="9.109375" style="592" customWidth="1"/>
    <col min="16134" max="16135" width="8.44140625" style="592" customWidth="1"/>
    <col min="16136" max="16136" width="9" style="592" customWidth="1"/>
    <col min="16137" max="16137" width="8.33203125" style="592" customWidth="1"/>
    <col min="16138" max="16141" width="8.77734375" style="592" customWidth="1"/>
    <col min="16142" max="16142" width="7.6640625" style="592" customWidth="1"/>
    <col min="16143" max="16143" width="9.44140625" style="592" customWidth="1"/>
    <col min="16144" max="16144" width="9.33203125" style="592"/>
    <col min="16145" max="16145" width="8.77734375" style="592" customWidth="1"/>
    <col min="16146" max="16146" width="7.77734375" style="592" customWidth="1"/>
    <col min="16147" max="16147" width="7.44140625" style="592" customWidth="1"/>
    <col min="16148" max="16148" width="7.77734375" style="592" customWidth="1"/>
    <col min="16149" max="16149" width="10" style="592" customWidth="1"/>
    <col min="16150" max="16150" width="10.6640625" style="592" customWidth="1"/>
    <col min="16151" max="16151" width="10.77734375" style="592" customWidth="1"/>
    <col min="16152" max="16384" width="9.33203125" style="592"/>
  </cols>
  <sheetData>
    <row r="1" spans="1:23" ht="192" customHeight="1" x14ac:dyDescent="0.25">
      <c r="A1" s="1676" t="s">
        <v>0</v>
      </c>
      <c r="B1" s="1676"/>
      <c r="C1" s="584" t="s">
        <v>755</v>
      </c>
      <c r="D1" s="585" t="s">
        <v>756</v>
      </c>
      <c r="E1" s="586" t="s">
        <v>757</v>
      </c>
      <c r="F1" s="586" t="s">
        <v>1147</v>
      </c>
      <c r="G1" s="586" t="s">
        <v>776</v>
      </c>
      <c r="H1" s="586" t="s">
        <v>1148</v>
      </c>
      <c r="I1" s="586" t="s">
        <v>1149</v>
      </c>
      <c r="J1" s="586" t="s">
        <v>762</v>
      </c>
      <c r="K1" s="586" t="s">
        <v>763</v>
      </c>
      <c r="L1" s="587" t="s">
        <v>764</v>
      </c>
      <c r="M1" s="588" t="s">
        <v>1150</v>
      </c>
      <c r="N1" s="587" t="s">
        <v>1151</v>
      </c>
      <c r="O1" s="586" t="s">
        <v>767</v>
      </c>
      <c r="P1" s="587" t="s">
        <v>768</v>
      </c>
      <c r="Q1" s="587" t="s">
        <v>1152</v>
      </c>
      <c r="R1" s="587" t="s">
        <v>770</v>
      </c>
      <c r="S1" s="586" t="s">
        <v>777</v>
      </c>
      <c r="T1" s="587" t="s">
        <v>772</v>
      </c>
      <c r="U1" s="589" t="s">
        <v>1153</v>
      </c>
      <c r="V1" s="590" t="s">
        <v>1154</v>
      </c>
      <c r="W1" s="591" t="s">
        <v>161</v>
      </c>
    </row>
    <row r="2" spans="1:23" ht="28.5" customHeight="1" x14ac:dyDescent="0.25">
      <c r="A2" s="593" t="s">
        <v>1155</v>
      </c>
      <c r="B2" s="594" t="s">
        <v>1156</v>
      </c>
      <c r="C2" s="595">
        <f>SUM('10'!G3:M3)</f>
        <v>67710</v>
      </c>
      <c r="D2" s="595">
        <f>SUM('10'!G4:M4)</f>
        <v>393405</v>
      </c>
      <c r="E2" s="595">
        <f>SUM('10'!G5:M5)</f>
        <v>79797</v>
      </c>
      <c r="F2" s="595">
        <f>SUM('10'!G6:M6)</f>
        <v>467210</v>
      </c>
      <c r="G2" s="595">
        <f>SUM('10'!G7:M7)</f>
        <v>1484</v>
      </c>
      <c r="H2" s="595">
        <f>SUM('10'!G8:M8)</f>
        <v>14681</v>
      </c>
      <c r="I2" s="595">
        <f>SUM('10'!G9:M9)</f>
        <v>16624</v>
      </c>
      <c r="J2" s="595">
        <f>SUM('10'!G10:M10)</f>
        <v>20375</v>
      </c>
      <c r="K2" s="595">
        <f>SUM('10'!G11:M11)</f>
        <v>13584</v>
      </c>
      <c r="L2" s="595">
        <f>SUM('10'!G12:M12)</f>
        <v>12765</v>
      </c>
      <c r="M2" s="595">
        <f>SUM('10'!G13:M13)</f>
        <v>103586</v>
      </c>
      <c r="N2" s="595">
        <f>SUM('10'!G14:M14)</f>
        <v>4720</v>
      </c>
      <c r="O2" s="595">
        <f>SUM('10'!G15:M15)</f>
        <v>63747</v>
      </c>
      <c r="P2" s="595">
        <f>SUM('10'!G16:M16)</f>
        <v>262779</v>
      </c>
      <c r="Q2" s="595">
        <f>SUM('10'!G17:M17)</f>
        <v>553963</v>
      </c>
      <c r="R2" s="595">
        <f>SUM('10'!G18:M18)</f>
        <v>111084</v>
      </c>
      <c r="S2" s="595">
        <f>SUM('10'!G19:M19)</f>
        <v>59922</v>
      </c>
      <c r="T2" s="595">
        <f>SUM('10'!G20:M20)</f>
        <v>96352</v>
      </c>
      <c r="U2" s="599">
        <f t="shared" ref="U2:U20" si="0">SUM(C2:T2)</f>
        <v>2343788</v>
      </c>
      <c r="V2" s="598">
        <f>SUM('5'!H14:N14)</f>
        <v>27407102</v>
      </c>
      <c r="W2" s="600">
        <f t="shared" ref="W2:W20" si="1">SUM(U2:V2)</f>
        <v>29750890</v>
      </c>
    </row>
    <row r="3" spans="1:23" ht="30" customHeight="1" x14ac:dyDescent="0.25">
      <c r="A3" s="593" t="s">
        <v>1157</v>
      </c>
      <c r="B3" s="594" t="s">
        <v>1158</v>
      </c>
      <c r="C3" s="595">
        <f>SUM('11'!E3)</f>
        <v>1657817</v>
      </c>
      <c r="D3" s="595">
        <f>SUM('11'!E4)</f>
        <v>782515</v>
      </c>
      <c r="E3" s="595">
        <f>SUM('11'!E5)</f>
        <v>669909</v>
      </c>
      <c r="F3" s="595">
        <f>SUM('11'!E6)</f>
        <v>558701</v>
      </c>
      <c r="G3" s="595">
        <f>SUM('11'!E7)</f>
        <v>269209</v>
      </c>
      <c r="H3" s="595">
        <f>SUM('11'!E8)</f>
        <v>368353</v>
      </c>
      <c r="I3" s="595">
        <f>SUM('11'!E9)</f>
        <v>311432</v>
      </c>
      <c r="J3" s="595">
        <f>SUM('11'!E10)</f>
        <v>345607</v>
      </c>
      <c r="K3" s="595">
        <f>SUM('11'!E11)</f>
        <v>328265</v>
      </c>
      <c r="L3" s="595">
        <f>SUM('11'!E12)</f>
        <v>54862</v>
      </c>
      <c r="M3" s="595">
        <f>SUM('11'!E13)</f>
        <v>366637</v>
      </c>
      <c r="N3" s="595">
        <f>SUM('11'!E14)</f>
        <v>24433</v>
      </c>
      <c r="O3" s="595">
        <f>SUM('11'!E15)</f>
        <v>468774</v>
      </c>
      <c r="P3" s="595">
        <f>SUM('11'!E16)</f>
        <v>528068</v>
      </c>
      <c r="Q3" s="595">
        <f>SUM('11'!E17)</f>
        <v>784352</v>
      </c>
      <c r="R3" s="595">
        <f>SUM('11'!E18)</f>
        <v>124913</v>
      </c>
      <c r="S3" s="595">
        <f>SUM('11'!E19)</f>
        <v>143765</v>
      </c>
      <c r="T3" s="595">
        <f>SUM('11'!E20)</f>
        <v>94092</v>
      </c>
      <c r="U3" s="599">
        <f t="shared" si="0"/>
        <v>7881704</v>
      </c>
      <c r="V3" s="597">
        <f>SUM('7'!H16:O16)</f>
        <v>25073562</v>
      </c>
      <c r="W3" s="600">
        <f t="shared" si="1"/>
        <v>32955266</v>
      </c>
    </row>
    <row r="4" spans="1:23" ht="27" customHeight="1" x14ac:dyDescent="0.3">
      <c r="A4" s="601" t="s">
        <v>1159</v>
      </c>
      <c r="B4" s="602" t="s">
        <v>1160</v>
      </c>
      <c r="C4" s="597">
        <f t="shared" ref="C4:T4" si="2">C2-C3</f>
        <v>-1590107</v>
      </c>
      <c r="D4" s="597">
        <f t="shared" si="2"/>
        <v>-389110</v>
      </c>
      <c r="E4" s="597">
        <f t="shared" si="2"/>
        <v>-590112</v>
      </c>
      <c r="F4" s="597">
        <f t="shared" si="2"/>
        <v>-91491</v>
      </c>
      <c r="G4" s="597">
        <f t="shared" si="2"/>
        <v>-267725</v>
      </c>
      <c r="H4" s="597">
        <f t="shared" si="2"/>
        <v>-353672</v>
      </c>
      <c r="I4" s="597">
        <f t="shared" si="2"/>
        <v>-294808</v>
      </c>
      <c r="J4" s="597">
        <f t="shared" si="2"/>
        <v>-325232</v>
      </c>
      <c r="K4" s="597">
        <f t="shared" si="2"/>
        <v>-314681</v>
      </c>
      <c r="L4" s="597">
        <f t="shared" si="2"/>
        <v>-42097</v>
      </c>
      <c r="M4" s="597">
        <f t="shared" si="2"/>
        <v>-263051</v>
      </c>
      <c r="N4" s="597">
        <f t="shared" si="2"/>
        <v>-19713</v>
      </c>
      <c r="O4" s="597">
        <f t="shared" si="2"/>
        <v>-405027</v>
      </c>
      <c r="P4" s="597">
        <f t="shared" si="2"/>
        <v>-265289</v>
      </c>
      <c r="Q4" s="597">
        <f t="shared" si="2"/>
        <v>-230389</v>
      </c>
      <c r="R4" s="597">
        <f t="shared" si="2"/>
        <v>-13829</v>
      </c>
      <c r="S4" s="597">
        <f t="shared" si="2"/>
        <v>-83843</v>
      </c>
      <c r="T4" s="597">
        <f t="shared" si="2"/>
        <v>2260</v>
      </c>
      <c r="U4" s="599">
        <f t="shared" si="0"/>
        <v>-5537916</v>
      </c>
      <c r="V4" s="597">
        <f>V2-V3</f>
        <v>2333540</v>
      </c>
      <c r="W4" s="600">
        <f t="shared" si="1"/>
        <v>-3204376</v>
      </c>
    </row>
    <row r="5" spans="1:23" ht="30" customHeight="1" x14ac:dyDescent="0.25">
      <c r="A5" s="593" t="s">
        <v>1161</v>
      </c>
      <c r="B5" s="594" t="s">
        <v>1162</v>
      </c>
      <c r="C5" s="595">
        <f>SUM('10'!N3:P3)</f>
        <v>1824344</v>
      </c>
      <c r="D5" s="595">
        <f>SUM('10'!N4:P4)</f>
        <v>514079</v>
      </c>
      <c r="E5" s="595">
        <f>SUM('10'!N5:P5)</f>
        <v>645790</v>
      </c>
      <c r="F5" s="595">
        <f>SUM('10'!N6:P6)</f>
        <v>204217</v>
      </c>
      <c r="G5" s="595">
        <f>SUM('10'!N7:P7)</f>
        <v>304130</v>
      </c>
      <c r="H5" s="595">
        <f>SUM('10'!N8:P8)</f>
        <v>377892</v>
      </c>
      <c r="I5" s="595">
        <f>SUM('10'!N9:P9)</f>
        <v>329388</v>
      </c>
      <c r="J5" s="595">
        <f>SUM('10'!N10:P10)</f>
        <v>377511</v>
      </c>
      <c r="K5" s="595">
        <f>SUM('10'!N11:P11)</f>
        <v>343605</v>
      </c>
      <c r="L5" s="595">
        <f>SUM('10'!N12:P12)</f>
        <v>43617</v>
      </c>
      <c r="M5" s="595">
        <f>SUM('10'!N13:P13)</f>
        <v>400491</v>
      </c>
      <c r="N5" s="595">
        <f>SUM('10'!N14:P14)</f>
        <v>21867</v>
      </c>
      <c r="O5" s="595">
        <f>SUM('10'!N15:P15)</f>
        <v>425238</v>
      </c>
      <c r="P5" s="595">
        <f>SUM('10'!N16:P16)</f>
        <v>303460</v>
      </c>
      <c r="Q5" s="595">
        <f>SUM('10'!N17:P17)</f>
        <v>276726</v>
      </c>
      <c r="R5" s="595">
        <f>SUM('10'!N18:P18)</f>
        <v>60912</v>
      </c>
      <c r="S5" s="595">
        <f>SUM('10'!N19:P19)</f>
        <v>105358</v>
      </c>
      <c r="T5" s="595">
        <f>SUM('10'!N20:P20)</f>
        <v>4236</v>
      </c>
      <c r="U5" s="599">
        <f t="shared" si="0"/>
        <v>6562861</v>
      </c>
      <c r="V5" s="597">
        <f>SUM('5'!O14:Q14)</f>
        <v>20541807</v>
      </c>
      <c r="W5" s="600">
        <f t="shared" si="1"/>
        <v>27104668</v>
      </c>
    </row>
    <row r="6" spans="1:23" ht="24.75" customHeight="1" x14ac:dyDescent="0.25">
      <c r="A6" s="593" t="s">
        <v>1163</v>
      </c>
      <c r="B6" s="594" t="s">
        <v>1164</v>
      </c>
      <c r="C6" s="595"/>
      <c r="D6" s="595"/>
      <c r="E6" s="595"/>
      <c r="F6" s="596"/>
      <c r="G6" s="596"/>
      <c r="H6" s="596"/>
      <c r="I6" s="596"/>
      <c r="J6" s="596"/>
      <c r="K6" s="597"/>
      <c r="L6" s="597"/>
      <c r="M6" s="597"/>
      <c r="N6" s="603"/>
      <c r="O6" s="597"/>
      <c r="P6" s="598"/>
      <c r="Q6" s="597"/>
      <c r="R6" s="597"/>
      <c r="S6" s="597"/>
      <c r="T6" s="597"/>
      <c r="U6" s="599">
        <f t="shared" si="0"/>
        <v>0</v>
      </c>
      <c r="V6" s="597">
        <v>15073511</v>
      </c>
      <c r="W6" s="600">
        <f t="shared" si="1"/>
        <v>15073511</v>
      </c>
    </row>
    <row r="7" spans="1:23" ht="25.5" customHeight="1" x14ac:dyDescent="0.3">
      <c r="A7" s="601" t="s">
        <v>1165</v>
      </c>
      <c r="B7" s="602" t="s">
        <v>1166</v>
      </c>
      <c r="C7" s="597">
        <f t="shared" ref="C7:T7" si="3">C5-C6</f>
        <v>1824344</v>
      </c>
      <c r="D7" s="597">
        <f t="shared" si="3"/>
        <v>514079</v>
      </c>
      <c r="E7" s="597">
        <f t="shared" si="3"/>
        <v>645790</v>
      </c>
      <c r="F7" s="597">
        <f t="shared" si="3"/>
        <v>204217</v>
      </c>
      <c r="G7" s="597">
        <f t="shared" si="3"/>
        <v>304130</v>
      </c>
      <c r="H7" s="597">
        <f t="shared" si="3"/>
        <v>377892</v>
      </c>
      <c r="I7" s="597">
        <f t="shared" si="3"/>
        <v>329388</v>
      </c>
      <c r="J7" s="597">
        <f t="shared" si="3"/>
        <v>377511</v>
      </c>
      <c r="K7" s="597">
        <f t="shared" si="3"/>
        <v>343605</v>
      </c>
      <c r="L7" s="597">
        <f t="shared" si="3"/>
        <v>43617</v>
      </c>
      <c r="M7" s="597">
        <f t="shared" si="3"/>
        <v>400491</v>
      </c>
      <c r="N7" s="597">
        <f t="shared" si="3"/>
        <v>21867</v>
      </c>
      <c r="O7" s="597">
        <f t="shared" si="3"/>
        <v>425238</v>
      </c>
      <c r="P7" s="597">
        <f t="shared" si="3"/>
        <v>303460</v>
      </c>
      <c r="Q7" s="597">
        <f t="shared" si="3"/>
        <v>276726</v>
      </c>
      <c r="R7" s="597">
        <f t="shared" si="3"/>
        <v>60912</v>
      </c>
      <c r="S7" s="597">
        <f t="shared" si="3"/>
        <v>105358</v>
      </c>
      <c r="T7" s="597">
        <f t="shared" si="3"/>
        <v>4236</v>
      </c>
      <c r="U7" s="599">
        <f t="shared" si="0"/>
        <v>6562861</v>
      </c>
      <c r="V7" s="597">
        <f>V5-V6</f>
        <v>5468296</v>
      </c>
      <c r="W7" s="600">
        <f t="shared" si="1"/>
        <v>12031157</v>
      </c>
    </row>
    <row r="8" spans="1:23" ht="27.75" customHeight="1" x14ac:dyDescent="0.3">
      <c r="A8" s="601" t="s">
        <v>1167</v>
      </c>
      <c r="B8" s="602" t="s">
        <v>1168</v>
      </c>
      <c r="C8" s="597">
        <f t="shared" ref="C8:T8" si="4">SUM(C4+C7)</f>
        <v>234237</v>
      </c>
      <c r="D8" s="597">
        <f t="shared" si="4"/>
        <v>124969</v>
      </c>
      <c r="E8" s="597">
        <f t="shared" si="4"/>
        <v>55678</v>
      </c>
      <c r="F8" s="597">
        <f t="shared" si="4"/>
        <v>112726</v>
      </c>
      <c r="G8" s="597">
        <f t="shared" si="4"/>
        <v>36405</v>
      </c>
      <c r="H8" s="597">
        <f t="shared" si="4"/>
        <v>24220</v>
      </c>
      <c r="I8" s="597">
        <f t="shared" si="4"/>
        <v>34580</v>
      </c>
      <c r="J8" s="597">
        <f t="shared" si="4"/>
        <v>52279</v>
      </c>
      <c r="K8" s="597">
        <f t="shared" si="4"/>
        <v>28924</v>
      </c>
      <c r="L8" s="597">
        <f t="shared" si="4"/>
        <v>1520</v>
      </c>
      <c r="M8" s="597">
        <f t="shared" si="4"/>
        <v>137440</v>
      </c>
      <c r="N8" s="597">
        <f t="shared" si="4"/>
        <v>2154</v>
      </c>
      <c r="O8" s="597">
        <f t="shared" si="4"/>
        <v>20211</v>
      </c>
      <c r="P8" s="597">
        <f t="shared" si="4"/>
        <v>38171</v>
      </c>
      <c r="Q8" s="597">
        <f t="shared" si="4"/>
        <v>46337</v>
      </c>
      <c r="R8" s="597">
        <f t="shared" si="4"/>
        <v>47083</v>
      </c>
      <c r="S8" s="597">
        <f t="shared" si="4"/>
        <v>21515</v>
      </c>
      <c r="T8" s="597">
        <f t="shared" si="4"/>
        <v>6496</v>
      </c>
      <c r="U8" s="599">
        <f t="shared" si="0"/>
        <v>1024945</v>
      </c>
      <c r="V8" s="597">
        <f>SUM(V4+V7)</f>
        <v>7801836</v>
      </c>
      <c r="W8" s="600">
        <f t="shared" si="1"/>
        <v>8826781</v>
      </c>
    </row>
    <row r="9" spans="1:23" ht="28.5" customHeight="1" x14ac:dyDescent="0.25">
      <c r="A9" s="593" t="s">
        <v>1169</v>
      </c>
      <c r="B9" s="594" t="s">
        <v>1170</v>
      </c>
      <c r="C9" s="604"/>
      <c r="D9" s="604"/>
      <c r="E9" s="604"/>
      <c r="F9" s="605"/>
      <c r="G9" s="605"/>
      <c r="H9" s="604"/>
      <c r="I9" s="604"/>
      <c r="J9" s="604"/>
      <c r="K9" s="604"/>
      <c r="L9" s="604"/>
      <c r="M9" s="598"/>
      <c r="N9" s="597"/>
      <c r="O9" s="597"/>
      <c r="P9" s="598"/>
      <c r="Q9" s="597"/>
      <c r="R9" s="597"/>
      <c r="S9" s="597"/>
      <c r="T9" s="597"/>
      <c r="U9" s="599">
        <f t="shared" si="0"/>
        <v>0</v>
      </c>
      <c r="V9" s="597"/>
      <c r="W9" s="600">
        <f t="shared" si="1"/>
        <v>0</v>
      </c>
    </row>
    <row r="10" spans="1:23" ht="28.5" customHeight="1" x14ac:dyDescent="0.25">
      <c r="A10" s="593" t="s">
        <v>1171</v>
      </c>
      <c r="B10" s="594" t="s">
        <v>1172</v>
      </c>
      <c r="C10" s="604"/>
      <c r="D10" s="604"/>
      <c r="E10" s="604"/>
      <c r="F10" s="605"/>
      <c r="G10" s="605"/>
      <c r="H10" s="604"/>
      <c r="I10" s="604"/>
      <c r="J10" s="604"/>
      <c r="K10" s="604"/>
      <c r="L10" s="604"/>
      <c r="M10" s="598"/>
      <c r="N10" s="597"/>
      <c r="O10" s="597"/>
      <c r="P10" s="598"/>
      <c r="Q10" s="597"/>
      <c r="R10" s="597"/>
      <c r="S10" s="597"/>
      <c r="T10" s="597"/>
      <c r="U10" s="599">
        <f t="shared" si="0"/>
        <v>0</v>
      </c>
      <c r="V10" s="597"/>
      <c r="W10" s="600">
        <f t="shared" si="1"/>
        <v>0</v>
      </c>
    </row>
    <row r="11" spans="1:23" ht="37.5" customHeight="1" x14ac:dyDescent="0.3">
      <c r="A11" s="601" t="s">
        <v>1173</v>
      </c>
      <c r="B11" s="606" t="s">
        <v>1174</v>
      </c>
      <c r="C11" s="597">
        <f t="shared" ref="C11:T11" si="5">C9-C10</f>
        <v>0</v>
      </c>
      <c r="D11" s="597">
        <f t="shared" si="5"/>
        <v>0</v>
      </c>
      <c r="E11" s="597">
        <f t="shared" si="5"/>
        <v>0</v>
      </c>
      <c r="F11" s="597">
        <f t="shared" si="5"/>
        <v>0</v>
      </c>
      <c r="G11" s="597">
        <f t="shared" si="5"/>
        <v>0</v>
      </c>
      <c r="H11" s="597">
        <f t="shared" si="5"/>
        <v>0</v>
      </c>
      <c r="I11" s="597">
        <f t="shared" si="5"/>
        <v>0</v>
      </c>
      <c r="J11" s="597">
        <f t="shared" si="5"/>
        <v>0</v>
      </c>
      <c r="K11" s="597">
        <f t="shared" si="5"/>
        <v>0</v>
      </c>
      <c r="L11" s="597">
        <f t="shared" si="5"/>
        <v>0</v>
      </c>
      <c r="M11" s="597">
        <f t="shared" si="5"/>
        <v>0</v>
      </c>
      <c r="N11" s="597">
        <f t="shared" si="5"/>
        <v>0</v>
      </c>
      <c r="O11" s="597">
        <f t="shared" si="5"/>
        <v>0</v>
      </c>
      <c r="P11" s="597">
        <f t="shared" si="5"/>
        <v>0</v>
      </c>
      <c r="Q11" s="597">
        <f t="shared" si="5"/>
        <v>0</v>
      </c>
      <c r="R11" s="597">
        <f t="shared" si="5"/>
        <v>0</v>
      </c>
      <c r="S11" s="597">
        <f t="shared" si="5"/>
        <v>0</v>
      </c>
      <c r="T11" s="597">
        <f t="shared" si="5"/>
        <v>0</v>
      </c>
      <c r="U11" s="599">
        <f t="shared" si="0"/>
        <v>0</v>
      </c>
      <c r="V11" s="597">
        <f>V9-V10</f>
        <v>0</v>
      </c>
      <c r="W11" s="600">
        <f t="shared" si="1"/>
        <v>0</v>
      </c>
    </row>
    <row r="12" spans="1:23" ht="28.5" customHeight="1" x14ac:dyDescent="0.25">
      <c r="A12" s="593" t="s">
        <v>1175</v>
      </c>
      <c r="B12" s="607" t="s">
        <v>1176</v>
      </c>
      <c r="C12" s="604"/>
      <c r="D12" s="604"/>
      <c r="E12" s="604"/>
      <c r="F12" s="605"/>
      <c r="G12" s="605"/>
      <c r="H12" s="604"/>
      <c r="I12" s="604"/>
      <c r="J12" s="604"/>
      <c r="K12" s="604"/>
      <c r="L12" s="604"/>
      <c r="M12" s="604"/>
      <c r="N12" s="597"/>
      <c r="O12" s="597"/>
      <c r="P12" s="598"/>
      <c r="Q12" s="597"/>
      <c r="R12" s="597"/>
      <c r="S12" s="597"/>
      <c r="T12" s="597"/>
      <c r="U12" s="599">
        <f t="shared" si="0"/>
        <v>0</v>
      </c>
      <c r="V12" s="597"/>
      <c r="W12" s="600">
        <f t="shared" si="1"/>
        <v>0</v>
      </c>
    </row>
    <row r="13" spans="1:23" ht="28.5" customHeight="1" x14ac:dyDescent="0.25">
      <c r="A13" s="593" t="s">
        <v>1177</v>
      </c>
      <c r="B13" s="607" t="s">
        <v>1178</v>
      </c>
      <c r="C13" s="604"/>
      <c r="D13" s="604"/>
      <c r="E13" s="604"/>
      <c r="F13" s="605"/>
      <c r="G13" s="605"/>
      <c r="H13" s="604"/>
      <c r="I13" s="604"/>
      <c r="J13" s="604"/>
      <c r="K13" s="604"/>
      <c r="L13" s="604"/>
      <c r="M13" s="604"/>
      <c r="N13" s="597"/>
      <c r="O13" s="597"/>
      <c r="P13" s="598"/>
      <c r="Q13" s="597"/>
      <c r="R13" s="597"/>
      <c r="S13" s="597"/>
      <c r="T13" s="597"/>
      <c r="U13" s="599">
        <f t="shared" si="0"/>
        <v>0</v>
      </c>
      <c r="V13" s="597"/>
      <c r="W13" s="600">
        <f t="shared" si="1"/>
        <v>0</v>
      </c>
    </row>
    <row r="14" spans="1:23" ht="36.75" customHeight="1" x14ac:dyDescent="0.3">
      <c r="A14" s="601" t="s">
        <v>1179</v>
      </c>
      <c r="B14" s="602" t="s">
        <v>1180</v>
      </c>
      <c r="C14" s="597">
        <f t="shared" ref="C14:T14" si="6">C12-C13</f>
        <v>0</v>
      </c>
      <c r="D14" s="597">
        <f t="shared" si="6"/>
        <v>0</v>
      </c>
      <c r="E14" s="597">
        <f t="shared" si="6"/>
        <v>0</v>
      </c>
      <c r="F14" s="597">
        <f t="shared" si="6"/>
        <v>0</v>
      </c>
      <c r="G14" s="597">
        <f t="shared" si="6"/>
        <v>0</v>
      </c>
      <c r="H14" s="597">
        <f t="shared" si="6"/>
        <v>0</v>
      </c>
      <c r="I14" s="597">
        <f t="shared" si="6"/>
        <v>0</v>
      </c>
      <c r="J14" s="597">
        <f t="shared" si="6"/>
        <v>0</v>
      </c>
      <c r="K14" s="597">
        <f t="shared" si="6"/>
        <v>0</v>
      </c>
      <c r="L14" s="597">
        <f t="shared" si="6"/>
        <v>0</v>
      </c>
      <c r="M14" s="597">
        <f t="shared" si="6"/>
        <v>0</v>
      </c>
      <c r="N14" s="597">
        <f t="shared" si="6"/>
        <v>0</v>
      </c>
      <c r="O14" s="597">
        <f t="shared" si="6"/>
        <v>0</v>
      </c>
      <c r="P14" s="597">
        <f t="shared" si="6"/>
        <v>0</v>
      </c>
      <c r="Q14" s="597">
        <f t="shared" si="6"/>
        <v>0</v>
      </c>
      <c r="R14" s="597">
        <f t="shared" si="6"/>
        <v>0</v>
      </c>
      <c r="S14" s="597">
        <f t="shared" si="6"/>
        <v>0</v>
      </c>
      <c r="T14" s="597">
        <f t="shared" si="6"/>
        <v>0</v>
      </c>
      <c r="U14" s="599">
        <f t="shared" si="0"/>
        <v>0</v>
      </c>
      <c r="V14" s="597">
        <f>V12-V13</f>
        <v>0</v>
      </c>
      <c r="W14" s="600">
        <f t="shared" si="1"/>
        <v>0</v>
      </c>
    </row>
    <row r="15" spans="1:23" ht="28.5" customHeight="1" x14ac:dyDescent="0.3">
      <c r="A15" s="601" t="s">
        <v>1181</v>
      </c>
      <c r="B15" s="606" t="s">
        <v>1182</v>
      </c>
      <c r="C15" s="597">
        <f t="shared" ref="C15:T15" si="7">SUM(C11+C14)</f>
        <v>0</v>
      </c>
      <c r="D15" s="597">
        <f t="shared" si="7"/>
        <v>0</v>
      </c>
      <c r="E15" s="597">
        <f t="shared" si="7"/>
        <v>0</v>
      </c>
      <c r="F15" s="597">
        <f t="shared" si="7"/>
        <v>0</v>
      </c>
      <c r="G15" s="597">
        <f t="shared" si="7"/>
        <v>0</v>
      </c>
      <c r="H15" s="597">
        <f t="shared" si="7"/>
        <v>0</v>
      </c>
      <c r="I15" s="597">
        <f t="shared" si="7"/>
        <v>0</v>
      </c>
      <c r="J15" s="597">
        <f t="shared" si="7"/>
        <v>0</v>
      </c>
      <c r="K15" s="597">
        <f t="shared" si="7"/>
        <v>0</v>
      </c>
      <c r="L15" s="597">
        <f t="shared" si="7"/>
        <v>0</v>
      </c>
      <c r="M15" s="597">
        <f t="shared" si="7"/>
        <v>0</v>
      </c>
      <c r="N15" s="597">
        <f t="shared" si="7"/>
        <v>0</v>
      </c>
      <c r="O15" s="597">
        <f t="shared" si="7"/>
        <v>0</v>
      </c>
      <c r="P15" s="597">
        <f t="shared" si="7"/>
        <v>0</v>
      </c>
      <c r="Q15" s="597">
        <f t="shared" si="7"/>
        <v>0</v>
      </c>
      <c r="R15" s="597">
        <f t="shared" si="7"/>
        <v>0</v>
      </c>
      <c r="S15" s="597">
        <f t="shared" si="7"/>
        <v>0</v>
      </c>
      <c r="T15" s="597">
        <f t="shared" si="7"/>
        <v>0</v>
      </c>
      <c r="U15" s="599">
        <f t="shared" si="0"/>
        <v>0</v>
      </c>
      <c r="V15" s="597">
        <f>SUM(V11+V14)</f>
        <v>0</v>
      </c>
      <c r="W15" s="600">
        <f t="shared" si="1"/>
        <v>0</v>
      </c>
    </row>
    <row r="16" spans="1:23" ht="17.25" customHeight="1" x14ac:dyDescent="0.3">
      <c r="A16" s="608" t="s">
        <v>1183</v>
      </c>
      <c r="B16" s="609" t="s">
        <v>1184</v>
      </c>
      <c r="C16" s="610">
        <f t="shared" ref="C16:T16" si="8">SUM(C8+C15)</f>
        <v>234237</v>
      </c>
      <c r="D16" s="610">
        <f t="shared" si="8"/>
        <v>124969</v>
      </c>
      <c r="E16" s="610">
        <f t="shared" si="8"/>
        <v>55678</v>
      </c>
      <c r="F16" s="610">
        <f t="shared" si="8"/>
        <v>112726</v>
      </c>
      <c r="G16" s="610">
        <f t="shared" si="8"/>
        <v>36405</v>
      </c>
      <c r="H16" s="610">
        <f t="shared" si="8"/>
        <v>24220</v>
      </c>
      <c r="I16" s="610">
        <f t="shared" si="8"/>
        <v>34580</v>
      </c>
      <c r="J16" s="610">
        <f t="shared" si="8"/>
        <v>52279</v>
      </c>
      <c r="K16" s="610">
        <f t="shared" si="8"/>
        <v>28924</v>
      </c>
      <c r="L16" s="610">
        <f t="shared" si="8"/>
        <v>1520</v>
      </c>
      <c r="M16" s="610">
        <f t="shared" si="8"/>
        <v>137440</v>
      </c>
      <c r="N16" s="610">
        <f t="shared" si="8"/>
        <v>2154</v>
      </c>
      <c r="O16" s="610">
        <f t="shared" si="8"/>
        <v>20211</v>
      </c>
      <c r="P16" s="610">
        <f t="shared" si="8"/>
        <v>38171</v>
      </c>
      <c r="Q16" s="610">
        <f t="shared" si="8"/>
        <v>46337</v>
      </c>
      <c r="R16" s="610">
        <f t="shared" si="8"/>
        <v>47083</v>
      </c>
      <c r="S16" s="610">
        <f t="shared" si="8"/>
        <v>21515</v>
      </c>
      <c r="T16" s="610">
        <f t="shared" si="8"/>
        <v>6496</v>
      </c>
      <c r="U16" s="611">
        <f t="shared" si="0"/>
        <v>1024945</v>
      </c>
      <c r="V16" s="612">
        <f>SUM(V8+V15)</f>
        <v>7801836</v>
      </c>
      <c r="W16" s="613">
        <f t="shared" si="1"/>
        <v>8826781</v>
      </c>
    </row>
    <row r="17" spans="1:23" ht="40.5" customHeight="1" x14ac:dyDescent="0.3">
      <c r="A17" s="601" t="s">
        <v>1185</v>
      </c>
      <c r="B17" s="606" t="s">
        <v>1186</v>
      </c>
      <c r="C17" s="614">
        <v>11875</v>
      </c>
      <c r="D17" s="614">
        <v>47494</v>
      </c>
      <c r="E17" s="614">
        <v>2191</v>
      </c>
      <c r="F17" s="596">
        <v>5546</v>
      </c>
      <c r="G17" s="596">
        <v>10</v>
      </c>
      <c r="H17" s="614">
        <v>4285</v>
      </c>
      <c r="I17" s="614">
        <v>4868</v>
      </c>
      <c r="J17" s="614">
        <v>448</v>
      </c>
      <c r="K17" s="614">
        <v>424</v>
      </c>
      <c r="L17" s="614">
        <v>715</v>
      </c>
      <c r="M17" s="614">
        <v>854</v>
      </c>
      <c r="N17" s="597">
        <v>1438</v>
      </c>
      <c r="O17" s="597">
        <v>1260</v>
      </c>
      <c r="P17" s="598">
        <v>38171</v>
      </c>
      <c r="Q17" s="597">
        <v>6864</v>
      </c>
      <c r="R17" s="597">
        <v>12313</v>
      </c>
      <c r="S17" s="597"/>
      <c r="T17" s="597"/>
      <c r="U17" s="599">
        <f t="shared" si="0"/>
        <v>138756</v>
      </c>
      <c r="V17" s="597">
        <v>4361689</v>
      </c>
      <c r="W17" s="600">
        <f t="shared" si="1"/>
        <v>4500445</v>
      </c>
    </row>
    <row r="18" spans="1:23" ht="25.5" customHeight="1" x14ac:dyDescent="0.3">
      <c r="A18" s="601" t="s">
        <v>1187</v>
      </c>
      <c r="B18" s="606" t="s">
        <v>1188</v>
      </c>
      <c r="C18" s="614">
        <f>C16-C17</f>
        <v>222362</v>
      </c>
      <c r="D18" s="614">
        <f t="shared" ref="D18:V18" si="9">D16-D17</f>
        <v>77475</v>
      </c>
      <c r="E18" s="614">
        <f t="shared" si="9"/>
        <v>53487</v>
      </c>
      <c r="F18" s="614">
        <f t="shared" si="9"/>
        <v>107180</v>
      </c>
      <c r="G18" s="614">
        <f t="shared" si="9"/>
        <v>36395</v>
      </c>
      <c r="H18" s="614">
        <f t="shared" si="9"/>
        <v>19935</v>
      </c>
      <c r="I18" s="614">
        <f t="shared" si="9"/>
        <v>29712</v>
      </c>
      <c r="J18" s="614">
        <f t="shared" si="9"/>
        <v>51831</v>
      </c>
      <c r="K18" s="614">
        <f t="shared" si="9"/>
        <v>28500</v>
      </c>
      <c r="L18" s="614">
        <f t="shared" si="9"/>
        <v>805</v>
      </c>
      <c r="M18" s="614">
        <f t="shared" si="9"/>
        <v>136586</v>
      </c>
      <c r="N18" s="614">
        <f t="shared" si="9"/>
        <v>716</v>
      </c>
      <c r="O18" s="614">
        <f t="shared" si="9"/>
        <v>18951</v>
      </c>
      <c r="P18" s="614">
        <f t="shared" si="9"/>
        <v>0</v>
      </c>
      <c r="Q18" s="614">
        <f t="shared" si="9"/>
        <v>39473</v>
      </c>
      <c r="R18" s="614">
        <f t="shared" si="9"/>
        <v>34770</v>
      </c>
      <c r="S18" s="614">
        <f t="shared" si="9"/>
        <v>21515</v>
      </c>
      <c r="T18" s="614">
        <f t="shared" si="9"/>
        <v>6496</v>
      </c>
      <c r="U18" s="599">
        <f t="shared" si="0"/>
        <v>886189</v>
      </c>
      <c r="V18" s="1492">
        <f t="shared" si="9"/>
        <v>3440147</v>
      </c>
      <c r="W18" s="600">
        <f t="shared" si="1"/>
        <v>4326336</v>
      </c>
    </row>
    <row r="19" spans="1:23" ht="24" x14ac:dyDescent="0.3">
      <c r="A19" s="601" t="s">
        <v>1189</v>
      </c>
      <c r="B19" s="606" t="s">
        <v>1190</v>
      </c>
      <c r="C19" s="615"/>
      <c r="D19" s="615"/>
      <c r="E19" s="615"/>
      <c r="F19" s="615"/>
      <c r="G19" s="615"/>
      <c r="H19" s="615"/>
      <c r="I19" s="615"/>
      <c r="J19" s="615"/>
      <c r="K19" s="615"/>
      <c r="L19" s="615"/>
      <c r="M19" s="615"/>
      <c r="N19" s="615"/>
      <c r="O19" s="615"/>
      <c r="P19" s="615"/>
      <c r="Q19" s="615"/>
      <c r="R19" s="615"/>
      <c r="S19" s="615"/>
      <c r="T19" s="615"/>
      <c r="U19" s="599">
        <f t="shared" si="0"/>
        <v>0</v>
      </c>
      <c r="V19" s="598"/>
      <c r="W19" s="600">
        <f t="shared" si="1"/>
        <v>0</v>
      </c>
    </row>
    <row r="20" spans="1:23" ht="24" x14ac:dyDescent="0.3">
      <c r="A20" s="601" t="s">
        <v>1191</v>
      </c>
      <c r="B20" s="606" t="s">
        <v>1192</v>
      </c>
      <c r="C20" s="615"/>
      <c r="D20" s="615"/>
      <c r="E20" s="615"/>
      <c r="F20" s="615"/>
      <c r="G20" s="615"/>
      <c r="H20" s="615"/>
      <c r="I20" s="615"/>
      <c r="J20" s="615"/>
      <c r="K20" s="615"/>
      <c r="L20" s="615"/>
      <c r="M20" s="615"/>
      <c r="N20" s="615"/>
      <c r="O20" s="615"/>
      <c r="P20" s="615"/>
      <c r="Q20" s="615"/>
      <c r="R20" s="615"/>
      <c r="S20" s="615"/>
      <c r="T20" s="615"/>
      <c r="U20" s="599">
        <f t="shared" si="0"/>
        <v>0</v>
      </c>
      <c r="V20" s="615"/>
      <c r="W20" s="600">
        <f t="shared" si="1"/>
        <v>0</v>
      </c>
    </row>
    <row r="21" spans="1:23" x14ac:dyDescent="0.25">
      <c r="C21" s="616"/>
      <c r="D21" s="616"/>
      <c r="E21" s="616"/>
      <c r="F21" s="616"/>
      <c r="G21" s="616"/>
      <c r="H21" s="616"/>
      <c r="I21" s="616"/>
      <c r="J21" s="616"/>
      <c r="K21" s="616"/>
      <c r="L21" s="616"/>
      <c r="M21" s="616"/>
      <c r="N21" s="616"/>
      <c r="O21" s="616"/>
      <c r="P21" s="616"/>
      <c r="Q21" s="616"/>
      <c r="R21" s="616"/>
      <c r="S21" s="616"/>
      <c r="T21" s="616"/>
      <c r="U21" s="616"/>
    </row>
  </sheetData>
  <mergeCells count="1">
    <mergeCell ref="A1:B1"/>
  </mergeCells>
  <printOptions horizontalCentered="1" verticalCentered="1"/>
  <pageMargins left="0.19685039370078741" right="0.19685039370078741" top="0.59055118110236227" bottom="0.19685039370078741" header="0.31496062992125984" footer="0.31496062992125984"/>
  <pageSetup paperSize="9" scale="70" orientation="landscape" r:id="rId1"/>
  <headerFooter alignWithMargins="0">
    <oddHeader>&amp;C&amp;"Times New Roman,Félkövér dőlt"ZALAEGERSZEG MEGYEI JOGÚ VÁROS 
ÖNKORMÁNYZATÁNAK MARADVÁNY KIMUTATÁSA 2021. ÉVBEN&amp;R&amp;"Times New Roman,Félkövér dőlt"12. melléklet
Adatok: ezer Ft-ban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M27"/>
  <sheetViews>
    <sheetView workbookViewId="0">
      <pane ySplit="3" topLeftCell="A19" activePane="bottomLeft" state="frozen"/>
      <selection activeCell="A20" sqref="A20"/>
      <selection pane="bottomLeft" activeCell="A15" sqref="A15:XFD15"/>
    </sheetView>
  </sheetViews>
  <sheetFormatPr defaultRowHeight="13.2" x14ac:dyDescent="0.25"/>
  <cols>
    <col min="1" max="1" width="31.44140625" style="592" customWidth="1"/>
    <col min="2" max="2" width="12.33203125" style="592" customWidth="1"/>
    <col min="3" max="3" width="12.109375" style="592" customWidth="1"/>
    <col min="4" max="4" width="12.6640625" style="592" customWidth="1"/>
    <col min="5" max="5" width="10.33203125" style="592" customWidth="1"/>
    <col min="6" max="6" width="10.44140625" style="592" customWidth="1"/>
    <col min="7" max="7" width="12.33203125" style="592" customWidth="1"/>
    <col min="8" max="8" width="11.6640625" style="592" customWidth="1"/>
    <col min="9" max="9" width="10.44140625" style="592" customWidth="1"/>
    <col min="10" max="10" width="13" style="592" customWidth="1"/>
    <col min="11" max="12" width="15.44140625" style="592" customWidth="1"/>
    <col min="13" max="13" width="13.77734375" style="592" customWidth="1"/>
    <col min="14" max="256" width="9.33203125" style="592"/>
    <col min="257" max="257" width="31.44140625" style="592" customWidth="1"/>
    <col min="258" max="258" width="12.33203125" style="592" customWidth="1"/>
    <col min="259" max="259" width="12.109375" style="592" customWidth="1"/>
    <col min="260" max="260" width="12.6640625" style="592" customWidth="1"/>
    <col min="261" max="261" width="10.33203125" style="592" customWidth="1"/>
    <col min="262" max="262" width="10.44140625" style="592" customWidth="1"/>
    <col min="263" max="263" width="12.33203125" style="592" customWidth="1"/>
    <col min="264" max="264" width="11.6640625" style="592" customWidth="1"/>
    <col min="265" max="265" width="10.44140625" style="592" customWidth="1"/>
    <col min="266" max="266" width="13" style="592" customWidth="1"/>
    <col min="267" max="268" width="15.44140625" style="592" customWidth="1"/>
    <col min="269" max="269" width="13.77734375" style="592" customWidth="1"/>
    <col min="270" max="512" width="9.33203125" style="592"/>
    <col min="513" max="513" width="31.44140625" style="592" customWidth="1"/>
    <col min="514" max="514" width="12.33203125" style="592" customWidth="1"/>
    <col min="515" max="515" width="12.109375" style="592" customWidth="1"/>
    <col min="516" max="516" width="12.6640625" style="592" customWidth="1"/>
    <col min="517" max="517" width="10.33203125" style="592" customWidth="1"/>
    <col min="518" max="518" width="10.44140625" style="592" customWidth="1"/>
    <col min="519" max="519" width="12.33203125" style="592" customWidth="1"/>
    <col min="520" max="520" width="11.6640625" style="592" customWidth="1"/>
    <col min="521" max="521" width="10.44140625" style="592" customWidth="1"/>
    <col min="522" max="522" width="13" style="592" customWidth="1"/>
    <col min="523" max="524" width="15.44140625" style="592" customWidth="1"/>
    <col min="525" max="525" width="13.77734375" style="592" customWidth="1"/>
    <col min="526" max="768" width="9.33203125" style="592"/>
    <col min="769" max="769" width="31.44140625" style="592" customWidth="1"/>
    <col min="770" max="770" width="12.33203125" style="592" customWidth="1"/>
    <col min="771" max="771" width="12.109375" style="592" customWidth="1"/>
    <col min="772" max="772" width="12.6640625" style="592" customWidth="1"/>
    <col min="773" max="773" width="10.33203125" style="592" customWidth="1"/>
    <col min="774" max="774" width="10.44140625" style="592" customWidth="1"/>
    <col min="775" max="775" width="12.33203125" style="592" customWidth="1"/>
    <col min="776" max="776" width="11.6640625" style="592" customWidth="1"/>
    <col min="777" max="777" width="10.44140625" style="592" customWidth="1"/>
    <col min="778" max="778" width="13" style="592" customWidth="1"/>
    <col min="779" max="780" width="15.44140625" style="592" customWidth="1"/>
    <col min="781" max="781" width="13.77734375" style="592" customWidth="1"/>
    <col min="782" max="1024" width="9.33203125" style="592"/>
    <col min="1025" max="1025" width="31.44140625" style="592" customWidth="1"/>
    <col min="1026" max="1026" width="12.33203125" style="592" customWidth="1"/>
    <col min="1027" max="1027" width="12.109375" style="592" customWidth="1"/>
    <col min="1028" max="1028" width="12.6640625" style="592" customWidth="1"/>
    <col min="1029" max="1029" width="10.33203125" style="592" customWidth="1"/>
    <col min="1030" max="1030" width="10.44140625" style="592" customWidth="1"/>
    <col min="1031" max="1031" width="12.33203125" style="592" customWidth="1"/>
    <col min="1032" max="1032" width="11.6640625" style="592" customWidth="1"/>
    <col min="1033" max="1033" width="10.44140625" style="592" customWidth="1"/>
    <col min="1034" max="1034" width="13" style="592" customWidth="1"/>
    <col min="1035" max="1036" width="15.44140625" style="592" customWidth="1"/>
    <col min="1037" max="1037" width="13.77734375" style="592" customWidth="1"/>
    <col min="1038" max="1280" width="9.33203125" style="592"/>
    <col min="1281" max="1281" width="31.44140625" style="592" customWidth="1"/>
    <col min="1282" max="1282" width="12.33203125" style="592" customWidth="1"/>
    <col min="1283" max="1283" width="12.109375" style="592" customWidth="1"/>
    <col min="1284" max="1284" width="12.6640625" style="592" customWidth="1"/>
    <col min="1285" max="1285" width="10.33203125" style="592" customWidth="1"/>
    <col min="1286" max="1286" width="10.44140625" style="592" customWidth="1"/>
    <col min="1287" max="1287" width="12.33203125" style="592" customWidth="1"/>
    <col min="1288" max="1288" width="11.6640625" style="592" customWidth="1"/>
    <col min="1289" max="1289" width="10.44140625" style="592" customWidth="1"/>
    <col min="1290" max="1290" width="13" style="592" customWidth="1"/>
    <col min="1291" max="1292" width="15.44140625" style="592" customWidth="1"/>
    <col min="1293" max="1293" width="13.77734375" style="592" customWidth="1"/>
    <col min="1294" max="1536" width="9.33203125" style="592"/>
    <col min="1537" max="1537" width="31.44140625" style="592" customWidth="1"/>
    <col min="1538" max="1538" width="12.33203125" style="592" customWidth="1"/>
    <col min="1539" max="1539" width="12.109375" style="592" customWidth="1"/>
    <col min="1540" max="1540" width="12.6640625" style="592" customWidth="1"/>
    <col min="1541" max="1541" width="10.33203125" style="592" customWidth="1"/>
    <col min="1542" max="1542" width="10.44140625" style="592" customWidth="1"/>
    <col min="1543" max="1543" width="12.33203125" style="592" customWidth="1"/>
    <col min="1544" max="1544" width="11.6640625" style="592" customWidth="1"/>
    <col min="1545" max="1545" width="10.44140625" style="592" customWidth="1"/>
    <col min="1546" max="1546" width="13" style="592" customWidth="1"/>
    <col min="1547" max="1548" width="15.44140625" style="592" customWidth="1"/>
    <col min="1549" max="1549" width="13.77734375" style="592" customWidth="1"/>
    <col min="1550" max="1792" width="9.33203125" style="592"/>
    <col min="1793" max="1793" width="31.44140625" style="592" customWidth="1"/>
    <col min="1794" max="1794" width="12.33203125" style="592" customWidth="1"/>
    <col min="1795" max="1795" width="12.109375" style="592" customWidth="1"/>
    <col min="1796" max="1796" width="12.6640625" style="592" customWidth="1"/>
    <col min="1797" max="1797" width="10.33203125" style="592" customWidth="1"/>
    <col min="1798" max="1798" width="10.44140625" style="592" customWidth="1"/>
    <col min="1799" max="1799" width="12.33203125" style="592" customWidth="1"/>
    <col min="1800" max="1800" width="11.6640625" style="592" customWidth="1"/>
    <col min="1801" max="1801" width="10.44140625" style="592" customWidth="1"/>
    <col min="1802" max="1802" width="13" style="592" customWidth="1"/>
    <col min="1803" max="1804" width="15.44140625" style="592" customWidth="1"/>
    <col min="1805" max="1805" width="13.77734375" style="592" customWidth="1"/>
    <col min="1806" max="2048" width="9.33203125" style="592"/>
    <col min="2049" max="2049" width="31.44140625" style="592" customWidth="1"/>
    <col min="2050" max="2050" width="12.33203125" style="592" customWidth="1"/>
    <col min="2051" max="2051" width="12.109375" style="592" customWidth="1"/>
    <col min="2052" max="2052" width="12.6640625" style="592" customWidth="1"/>
    <col min="2053" max="2053" width="10.33203125" style="592" customWidth="1"/>
    <col min="2054" max="2054" width="10.44140625" style="592" customWidth="1"/>
    <col min="2055" max="2055" width="12.33203125" style="592" customWidth="1"/>
    <col min="2056" max="2056" width="11.6640625" style="592" customWidth="1"/>
    <col min="2057" max="2057" width="10.44140625" style="592" customWidth="1"/>
    <col min="2058" max="2058" width="13" style="592" customWidth="1"/>
    <col min="2059" max="2060" width="15.44140625" style="592" customWidth="1"/>
    <col min="2061" max="2061" width="13.77734375" style="592" customWidth="1"/>
    <col min="2062" max="2304" width="9.33203125" style="592"/>
    <col min="2305" max="2305" width="31.44140625" style="592" customWidth="1"/>
    <col min="2306" max="2306" width="12.33203125" style="592" customWidth="1"/>
    <col min="2307" max="2307" width="12.109375" style="592" customWidth="1"/>
    <col min="2308" max="2308" width="12.6640625" style="592" customWidth="1"/>
    <col min="2309" max="2309" width="10.33203125" style="592" customWidth="1"/>
    <col min="2310" max="2310" width="10.44140625" style="592" customWidth="1"/>
    <col min="2311" max="2311" width="12.33203125" style="592" customWidth="1"/>
    <col min="2312" max="2312" width="11.6640625" style="592" customWidth="1"/>
    <col min="2313" max="2313" width="10.44140625" style="592" customWidth="1"/>
    <col min="2314" max="2314" width="13" style="592" customWidth="1"/>
    <col min="2315" max="2316" width="15.44140625" style="592" customWidth="1"/>
    <col min="2317" max="2317" width="13.77734375" style="592" customWidth="1"/>
    <col min="2318" max="2560" width="9.33203125" style="592"/>
    <col min="2561" max="2561" width="31.44140625" style="592" customWidth="1"/>
    <col min="2562" max="2562" width="12.33203125" style="592" customWidth="1"/>
    <col min="2563" max="2563" width="12.109375" style="592" customWidth="1"/>
    <col min="2564" max="2564" width="12.6640625" style="592" customWidth="1"/>
    <col min="2565" max="2565" width="10.33203125" style="592" customWidth="1"/>
    <col min="2566" max="2566" width="10.44140625" style="592" customWidth="1"/>
    <col min="2567" max="2567" width="12.33203125" style="592" customWidth="1"/>
    <col min="2568" max="2568" width="11.6640625" style="592" customWidth="1"/>
    <col min="2569" max="2569" width="10.44140625" style="592" customWidth="1"/>
    <col min="2570" max="2570" width="13" style="592" customWidth="1"/>
    <col min="2571" max="2572" width="15.44140625" style="592" customWidth="1"/>
    <col min="2573" max="2573" width="13.77734375" style="592" customWidth="1"/>
    <col min="2574" max="2816" width="9.33203125" style="592"/>
    <col min="2817" max="2817" width="31.44140625" style="592" customWidth="1"/>
    <col min="2818" max="2818" width="12.33203125" style="592" customWidth="1"/>
    <col min="2819" max="2819" width="12.109375" style="592" customWidth="1"/>
    <col min="2820" max="2820" width="12.6640625" style="592" customWidth="1"/>
    <col min="2821" max="2821" width="10.33203125" style="592" customWidth="1"/>
    <col min="2822" max="2822" width="10.44140625" style="592" customWidth="1"/>
    <col min="2823" max="2823" width="12.33203125" style="592" customWidth="1"/>
    <col min="2824" max="2824" width="11.6640625" style="592" customWidth="1"/>
    <col min="2825" max="2825" width="10.44140625" style="592" customWidth="1"/>
    <col min="2826" max="2826" width="13" style="592" customWidth="1"/>
    <col min="2827" max="2828" width="15.44140625" style="592" customWidth="1"/>
    <col min="2829" max="2829" width="13.77734375" style="592" customWidth="1"/>
    <col min="2830" max="3072" width="9.33203125" style="592"/>
    <col min="3073" max="3073" width="31.44140625" style="592" customWidth="1"/>
    <col min="3074" max="3074" width="12.33203125" style="592" customWidth="1"/>
    <col min="3075" max="3075" width="12.109375" style="592" customWidth="1"/>
    <col min="3076" max="3076" width="12.6640625" style="592" customWidth="1"/>
    <col min="3077" max="3077" width="10.33203125" style="592" customWidth="1"/>
    <col min="3078" max="3078" width="10.44140625" style="592" customWidth="1"/>
    <col min="3079" max="3079" width="12.33203125" style="592" customWidth="1"/>
    <col min="3080" max="3080" width="11.6640625" style="592" customWidth="1"/>
    <col min="3081" max="3081" width="10.44140625" style="592" customWidth="1"/>
    <col min="3082" max="3082" width="13" style="592" customWidth="1"/>
    <col min="3083" max="3084" width="15.44140625" style="592" customWidth="1"/>
    <col min="3085" max="3085" width="13.77734375" style="592" customWidth="1"/>
    <col min="3086" max="3328" width="9.33203125" style="592"/>
    <col min="3329" max="3329" width="31.44140625" style="592" customWidth="1"/>
    <col min="3330" max="3330" width="12.33203125" style="592" customWidth="1"/>
    <col min="3331" max="3331" width="12.109375" style="592" customWidth="1"/>
    <col min="3332" max="3332" width="12.6640625" style="592" customWidth="1"/>
    <col min="3333" max="3333" width="10.33203125" style="592" customWidth="1"/>
    <col min="3334" max="3334" width="10.44140625" style="592" customWidth="1"/>
    <col min="3335" max="3335" width="12.33203125" style="592" customWidth="1"/>
    <col min="3336" max="3336" width="11.6640625" style="592" customWidth="1"/>
    <col min="3337" max="3337" width="10.44140625" style="592" customWidth="1"/>
    <col min="3338" max="3338" width="13" style="592" customWidth="1"/>
    <col min="3339" max="3340" width="15.44140625" style="592" customWidth="1"/>
    <col min="3341" max="3341" width="13.77734375" style="592" customWidth="1"/>
    <col min="3342" max="3584" width="9.33203125" style="592"/>
    <col min="3585" max="3585" width="31.44140625" style="592" customWidth="1"/>
    <col min="3586" max="3586" width="12.33203125" style="592" customWidth="1"/>
    <col min="3587" max="3587" width="12.109375" style="592" customWidth="1"/>
    <col min="3588" max="3588" width="12.6640625" style="592" customWidth="1"/>
    <col min="3589" max="3589" width="10.33203125" style="592" customWidth="1"/>
    <col min="3590" max="3590" width="10.44140625" style="592" customWidth="1"/>
    <col min="3591" max="3591" width="12.33203125" style="592" customWidth="1"/>
    <col min="3592" max="3592" width="11.6640625" style="592" customWidth="1"/>
    <col min="3593" max="3593" width="10.44140625" style="592" customWidth="1"/>
    <col min="3594" max="3594" width="13" style="592" customWidth="1"/>
    <col min="3595" max="3596" width="15.44140625" style="592" customWidth="1"/>
    <col min="3597" max="3597" width="13.77734375" style="592" customWidth="1"/>
    <col min="3598" max="3840" width="9.33203125" style="592"/>
    <col min="3841" max="3841" width="31.44140625" style="592" customWidth="1"/>
    <col min="3842" max="3842" width="12.33203125" style="592" customWidth="1"/>
    <col min="3843" max="3843" width="12.109375" style="592" customWidth="1"/>
    <col min="3844" max="3844" width="12.6640625" style="592" customWidth="1"/>
    <col min="3845" max="3845" width="10.33203125" style="592" customWidth="1"/>
    <col min="3846" max="3846" width="10.44140625" style="592" customWidth="1"/>
    <col min="3847" max="3847" width="12.33203125" style="592" customWidth="1"/>
    <col min="3848" max="3848" width="11.6640625" style="592" customWidth="1"/>
    <col min="3849" max="3849" width="10.44140625" style="592" customWidth="1"/>
    <col min="3850" max="3850" width="13" style="592" customWidth="1"/>
    <col min="3851" max="3852" width="15.44140625" style="592" customWidth="1"/>
    <col min="3853" max="3853" width="13.77734375" style="592" customWidth="1"/>
    <col min="3854" max="4096" width="9.33203125" style="592"/>
    <col min="4097" max="4097" width="31.44140625" style="592" customWidth="1"/>
    <col min="4098" max="4098" width="12.33203125" style="592" customWidth="1"/>
    <col min="4099" max="4099" width="12.109375" style="592" customWidth="1"/>
    <col min="4100" max="4100" width="12.6640625" style="592" customWidth="1"/>
    <col min="4101" max="4101" width="10.33203125" style="592" customWidth="1"/>
    <col min="4102" max="4102" width="10.44140625" style="592" customWidth="1"/>
    <col min="4103" max="4103" width="12.33203125" style="592" customWidth="1"/>
    <col min="4104" max="4104" width="11.6640625" style="592" customWidth="1"/>
    <col min="4105" max="4105" width="10.44140625" style="592" customWidth="1"/>
    <col min="4106" max="4106" width="13" style="592" customWidth="1"/>
    <col min="4107" max="4108" width="15.44140625" style="592" customWidth="1"/>
    <col min="4109" max="4109" width="13.77734375" style="592" customWidth="1"/>
    <col min="4110" max="4352" width="9.33203125" style="592"/>
    <col min="4353" max="4353" width="31.44140625" style="592" customWidth="1"/>
    <col min="4354" max="4354" width="12.33203125" style="592" customWidth="1"/>
    <col min="4355" max="4355" width="12.109375" style="592" customWidth="1"/>
    <col min="4356" max="4356" width="12.6640625" style="592" customWidth="1"/>
    <col min="4357" max="4357" width="10.33203125" style="592" customWidth="1"/>
    <col min="4358" max="4358" width="10.44140625" style="592" customWidth="1"/>
    <col min="4359" max="4359" width="12.33203125" style="592" customWidth="1"/>
    <col min="4360" max="4360" width="11.6640625" style="592" customWidth="1"/>
    <col min="4361" max="4361" width="10.44140625" style="592" customWidth="1"/>
    <col min="4362" max="4362" width="13" style="592" customWidth="1"/>
    <col min="4363" max="4364" width="15.44140625" style="592" customWidth="1"/>
    <col min="4365" max="4365" width="13.77734375" style="592" customWidth="1"/>
    <col min="4366" max="4608" width="9.33203125" style="592"/>
    <col min="4609" max="4609" width="31.44140625" style="592" customWidth="1"/>
    <col min="4610" max="4610" width="12.33203125" style="592" customWidth="1"/>
    <col min="4611" max="4611" width="12.109375" style="592" customWidth="1"/>
    <col min="4612" max="4612" width="12.6640625" style="592" customWidth="1"/>
    <col min="4613" max="4613" width="10.33203125" style="592" customWidth="1"/>
    <col min="4614" max="4614" width="10.44140625" style="592" customWidth="1"/>
    <col min="4615" max="4615" width="12.33203125" style="592" customWidth="1"/>
    <col min="4616" max="4616" width="11.6640625" style="592" customWidth="1"/>
    <col min="4617" max="4617" width="10.44140625" style="592" customWidth="1"/>
    <col min="4618" max="4618" width="13" style="592" customWidth="1"/>
    <col min="4619" max="4620" width="15.44140625" style="592" customWidth="1"/>
    <col min="4621" max="4621" width="13.77734375" style="592" customWidth="1"/>
    <col min="4622" max="4864" width="9.33203125" style="592"/>
    <col min="4865" max="4865" width="31.44140625" style="592" customWidth="1"/>
    <col min="4866" max="4866" width="12.33203125" style="592" customWidth="1"/>
    <col min="4867" max="4867" width="12.109375" style="592" customWidth="1"/>
    <col min="4868" max="4868" width="12.6640625" style="592" customWidth="1"/>
    <col min="4869" max="4869" width="10.33203125" style="592" customWidth="1"/>
    <col min="4870" max="4870" width="10.44140625" style="592" customWidth="1"/>
    <col min="4871" max="4871" width="12.33203125" style="592" customWidth="1"/>
    <col min="4872" max="4872" width="11.6640625" style="592" customWidth="1"/>
    <col min="4873" max="4873" width="10.44140625" style="592" customWidth="1"/>
    <col min="4874" max="4874" width="13" style="592" customWidth="1"/>
    <col min="4875" max="4876" width="15.44140625" style="592" customWidth="1"/>
    <col min="4877" max="4877" width="13.77734375" style="592" customWidth="1"/>
    <col min="4878" max="5120" width="9.33203125" style="592"/>
    <col min="5121" max="5121" width="31.44140625" style="592" customWidth="1"/>
    <col min="5122" max="5122" width="12.33203125" style="592" customWidth="1"/>
    <col min="5123" max="5123" width="12.109375" style="592" customWidth="1"/>
    <col min="5124" max="5124" width="12.6640625" style="592" customWidth="1"/>
    <col min="5125" max="5125" width="10.33203125" style="592" customWidth="1"/>
    <col min="5126" max="5126" width="10.44140625" style="592" customWidth="1"/>
    <col min="5127" max="5127" width="12.33203125" style="592" customWidth="1"/>
    <col min="5128" max="5128" width="11.6640625" style="592" customWidth="1"/>
    <col min="5129" max="5129" width="10.44140625" style="592" customWidth="1"/>
    <col min="5130" max="5130" width="13" style="592" customWidth="1"/>
    <col min="5131" max="5132" width="15.44140625" style="592" customWidth="1"/>
    <col min="5133" max="5133" width="13.77734375" style="592" customWidth="1"/>
    <col min="5134" max="5376" width="9.33203125" style="592"/>
    <col min="5377" max="5377" width="31.44140625" style="592" customWidth="1"/>
    <col min="5378" max="5378" width="12.33203125" style="592" customWidth="1"/>
    <col min="5379" max="5379" width="12.109375" style="592" customWidth="1"/>
    <col min="5380" max="5380" width="12.6640625" style="592" customWidth="1"/>
    <col min="5381" max="5381" width="10.33203125" style="592" customWidth="1"/>
    <col min="5382" max="5382" width="10.44140625" style="592" customWidth="1"/>
    <col min="5383" max="5383" width="12.33203125" style="592" customWidth="1"/>
    <col min="5384" max="5384" width="11.6640625" style="592" customWidth="1"/>
    <col min="5385" max="5385" width="10.44140625" style="592" customWidth="1"/>
    <col min="5386" max="5386" width="13" style="592" customWidth="1"/>
    <col min="5387" max="5388" width="15.44140625" style="592" customWidth="1"/>
    <col min="5389" max="5389" width="13.77734375" style="592" customWidth="1"/>
    <col min="5390" max="5632" width="9.33203125" style="592"/>
    <col min="5633" max="5633" width="31.44140625" style="592" customWidth="1"/>
    <col min="5634" max="5634" width="12.33203125" style="592" customWidth="1"/>
    <col min="5635" max="5635" width="12.109375" style="592" customWidth="1"/>
    <col min="5636" max="5636" width="12.6640625" style="592" customWidth="1"/>
    <col min="5637" max="5637" width="10.33203125" style="592" customWidth="1"/>
    <col min="5638" max="5638" width="10.44140625" style="592" customWidth="1"/>
    <col min="5639" max="5639" width="12.33203125" style="592" customWidth="1"/>
    <col min="5640" max="5640" width="11.6640625" style="592" customWidth="1"/>
    <col min="5641" max="5641" width="10.44140625" style="592" customWidth="1"/>
    <col min="5642" max="5642" width="13" style="592" customWidth="1"/>
    <col min="5643" max="5644" width="15.44140625" style="592" customWidth="1"/>
    <col min="5645" max="5645" width="13.77734375" style="592" customWidth="1"/>
    <col min="5646" max="5888" width="9.33203125" style="592"/>
    <col min="5889" max="5889" width="31.44140625" style="592" customWidth="1"/>
    <col min="5890" max="5890" width="12.33203125" style="592" customWidth="1"/>
    <col min="5891" max="5891" width="12.109375" style="592" customWidth="1"/>
    <col min="5892" max="5892" width="12.6640625" style="592" customWidth="1"/>
    <col min="5893" max="5893" width="10.33203125" style="592" customWidth="1"/>
    <col min="5894" max="5894" width="10.44140625" style="592" customWidth="1"/>
    <col min="5895" max="5895" width="12.33203125" style="592" customWidth="1"/>
    <col min="5896" max="5896" width="11.6640625" style="592" customWidth="1"/>
    <col min="5897" max="5897" width="10.44140625" style="592" customWidth="1"/>
    <col min="5898" max="5898" width="13" style="592" customWidth="1"/>
    <col min="5899" max="5900" width="15.44140625" style="592" customWidth="1"/>
    <col min="5901" max="5901" width="13.77734375" style="592" customWidth="1"/>
    <col min="5902" max="6144" width="9.33203125" style="592"/>
    <col min="6145" max="6145" width="31.44140625" style="592" customWidth="1"/>
    <col min="6146" max="6146" width="12.33203125" style="592" customWidth="1"/>
    <col min="6147" max="6147" width="12.109375" style="592" customWidth="1"/>
    <col min="6148" max="6148" width="12.6640625" style="592" customWidth="1"/>
    <col min="6149" max="6149" width="10.33203125" style="592" customWidth="1"/>
    <col min="6150" max="6150" width="10.44140625" style="592" customWidth="1"/>
    <col min="6151" max="6151" width="12.33203125" style="592" customWidth="1"/>
    <col min="6152" max="6152" width="11.6640625" style="592" customWidth="1"/>
    <col min="6153" max="6153" width="10.44140625" style="592" customWidth="1"/>
    <col min="6154" max="6154" width="13" style="592" customWidth="1"/>
    <col min="6155" max="6156" width="15.44140625" style="592" customWidth="1"/>
    <col min="6157" max="6157" width="13.77734375" style="592" customWidth="1"/>
    <col min="6158" max="6400" width="9.33203125" style="592"/>
    <col min="6401" max="6401" width="31.44140625" style="592" customWidth="1"/>
    <col min="6402" max="6402" width="12.33203125" style="592" customWidth="1"/>
    <col min="6403" max="6403" width="12.109375" style="592" customWidth="1"/>
    <col min="6404" max="6404" width="12.6640625" style="592" customWidth="1"/>
    <col min="6405" max="6405" width="10.33203125" style="592" customWidth="1"/>
    <col min="6406" max="6406" width="10.44140625" style="592" customWidth="1"/>
    <col min="6407" max="6407" width="12.33203125" style="592" customWidth="1"/>
    <col min="6408" max="6408" width="11.6640625" style="592" customWidth="1"/>
    <col min="6409" max="6409" width="10.44140625" style="592" customWidth="1"/>
    <col min="6410" max="6410" width="13" style="592" customWidth="1"/>
    <col min="6411" max="6412" width="15.44140625" style="592" customWidth="1"/>
    <col min="6413" max="6413" width="13.77734375" style="592" customWidth="1"/>
    <col min="6414" max="6656" width="9.33203125" style="592"/>
    <col min="6657" max="6657" width="31.44140625" style="592" customWidth="1"/>
    <col min="6658" max="6658" width="12.33203125" style="592" customWidth="1"/>
    <col min="6659" max="6659" width="12.109375" style="592" customWidth="1"/>
    <col min="6660" max="6660" width="12.6640625" style="592" customWidth="1"/>
    <col min="6661" max="6661" width="10.33203125" style="592" customWidth="1"/>
    <col min="6662" max="6662" width="10.44140625" style="592" customWidth="1"/>
    <col min="6663" max="6663" width="12.33203125" style="592" customWidth="1"/>
    <col min="6664" max="6664" width="11.6640625" style="592" customWidth="1"/>
    <col min="6665" max="6665" width="10.44140625" style="592" customWidth="1"/>
    <col min="6666" max="6666" width="13" style="592" customWidth="1"/>
    <col min="6667" max="6668" width="15.44140625" style="592" customWidth="1"/>
    <col min="6669" max="6669" width="13.77734375" style="592" customWidth="1"/>
    <col min="6670" max="6912" width="9.33203125" style="592"/>
    <col min="6913" max="6913" width="31.44140625" style="592" customWidth="1"/>
    <col min="6914" max="6914" width="12.33203125" style="592" customWidth="1"/>
    <col min="6915" max="6915" width="12.109375" style="592" customWidth="1"/>
    <col min="6916" max="6916" width="12.6640625" style="592" customWidth="1"/>
    <col min="6917" max="6917" width="10.33203125" style="592" customWidth="1"/>
    <col min="6918" max="6918" width="10.44140625" style="592" customWidth="1"/>
    <col min="6919" max="6919" width="12.33203125" style="592" customWidth="1"/>
    <col min="6920" max="6920" width="11.6640625" style="592" customWidth="1"/>
    <col min="6921" max="6921" width="10.44140625" style="592" customWidth="1"/>
    <col min="6922" max="6922" width="13" style="592" customWidth="1"/>
    <col min="6923" max="6924" width="15.44140625" style="592" customWidth="1"/>
    <col min="6925" max="6925" width="13.77734375" style="592" customWidth="1"/>
    <col min="6926" max="7168" width="9.33203125" style="592"/>
    <col min="7169" max="7169" width="31.44140625" style="592" customWidth="1"/>
    <col min="7170" max="7170" width="12.33203125" style="592" customWidth="1"/>
    <col min="7171" max="7171" width="12.109375" style="592" customWidth="1"/>
    <col min="7172" max="7172" width="12.6640625" style="592" customWidth="1"/>
    <col min="7173" max="7173" width="10.33203125" style="592" customWidth="1"/>
    <col min="7174" max="7174" width="10.44140625" style="592" customWidth="1"/>
    <col min="7175" max="7175" width="12.33203125" style="592" customWidth="1"/>
    <col min="7176" max="7176" width="11.6640625" style="592" customWidth="1"/>
    <col min="7177" max="7177" width="10.44140625" style="592" customWidth="1"/>
    <col min="7178" max="7178" width="13" style="592" customWidth="1"/>
    <col min="7179" max="7180" width="15.44140625" style="592" customWidth="1"/>
    <col min="7181" max="7181" width="13.77734375" style="592" customWidth="1"/>
    <col min="7182" max="7424" width="9.33203125" style="592"/>
    <col min="7425" max="7425" width="31.44140625" style="592" customWidth="1"/>
    <col min="7426" max="7426" width="12.33203125" style="592" customWidth="1"/>
    <col min="7427" max="7427" width="12.109375" style="592" customWidth="1"/>
    <col min="7428" max="7428" width="12.6640625" style="592" customWidth="1"/>
    <col min="7429" max="7429" width="10.33203125" style="592" customWidth="1"/>
    <col min="7430" max="7430" width="10.44140625" style="592" customWidth="1"/>
    <col min="7431" max="7431" width="12.33203125" style="592" customWidth="1"/>
    <col min="7432" max="7432" width="11.6640625" style="592" customWidth="1"/>
    <col min="7433" max="7433" width="10.44140625" style="592" customWidth="1"/>
    <col min="7434" max="7434" width="13" style="592" customWidth="1"/>
    <col min="7435" max="7436" width="15.44140625" style="592" customWidth="1"/>
    <col min="7437" max="7437" width="13.77734375" style="592" customWidth="1"/>
    <col min="7438" max="7680" width="9.33203125" style="592"/>
    <col min="7681" max="7681" width="31.44140625" style="592" customWidth="1"/>
    <col min="7682" max="7682" width="12.33203125" style="592" customWidth="1"/>
    <col min="7683" max="7683" width="12.109375" style="592" customWidth="1"/>
    <col min="7684" max="7684" width="12.6640625" style="592" customWidth="1"/>
    <col min="7685" max="7685" width="10.33203125" style="592" customWidth="1"/>
    <col min="7686" max="7686" width="10.44140625" style="592" customWidth="1"/>
    <col min="7687" max="7687" width="12.33203125" style="592" customWidth="1"/>
    <col min="7688" max="7688" width="11.6640625" style="592" customWidth="1"/>
    <col min="7689" max="7689" width="10.44140625" style="592" customWidth="1"/>
    <col min="7690" max="7690" width="13" style="592" customWidth="1"/>
    <col min="7691" max="7692" width="15.44140625" style="592" customWidth="1"/>
    <col min="7693" max="7693" width="13.77734375" style="592" customWidth="1"/>
    <col min="7694" max="7936" width="9.33203125" style="592"/>
    <col min="7937" max="7937" width="31.44140625" style="592" customWidth="1"/>
    <col min="7938" max="7938" width="12.33203125" style="592" customWidth="1"/>
    <col min="7939" max="7939" width="12.109375" style="592" customWidth="1"/>
    <col min="7940" max="7940" width="12.6640625" style="592" customWidth="1"/>
    <col min="7941" max="7941" width="10.33203125" style="592" customWidth="1"/>
    <col min="7942" max="7942" width="10.44140625" style="592" customWidth="1"/>
    <col min="7943" max="7943" width="12.33203125" style="592" customWidth="1"/>
    <col min="7944" max="7944" width="11.6640625" style="592" customWidth="1"/>
    <col min="7945" max="7945" width="10.44140625" style="592" customWidth="1"/>
    <col min="7946" max="7946" width="13" style="592" customWidth="1"/>
    <col min="7947" max="7948" width="15.44140625" style="592" customWidth="1"/>
    <col min="7949" max="7949" width="13.77734375" style="592" customWidth="1"/>
    <col min="7950" max="8192" width="9.33203125" style="592"/>
    <col min="8193" max="8193" width="31.44140625" style="592" customWidth="1"/>
    <col min="8194" max="8194" width="12.33203125" style="592" customWidth="1"/>
    <col min="8195" max="8195" width="12.109375" style="592" customWidth="1"/>
    <col min="8196" max="8196" width="12.6640625" style="592" customWidth="1"/>
    <col min="8197" max="8197" width="10.33203125" style="592" customWidth="1"/>
    <col min="8198" max="8198" width="10.44140625" style="592" customWidth="1"/>
    <col min="8199" max="8199" width="12.33203125" style="592" customWidth="1"/>
    <col min="8200" max="8200" width="11.6640625" style="592" customWidth="1"/>
    <col min="8201" max="8201" width="10.44140625" style="592" customWidth="1"/>
    <col min="8202" max="8202" width="13" style="592" customWidth="1"/>
    <col min="8203" max="8204" width="15.44140625" style="592" customWidth="1"/>
    <col min="8205" max="8205" width="13.77734375" style="592" customWidth="1"/>
    <col min="8206" max="8448" width="9.33203125" style="592"/>
    <col min="8449" max="8449" width="31.44140625" style="592" customWidth="1"/>
    <col min="8450" max="8450" width="12.33203125" style="592" customWidth="1"/>
    <col min="8451" max="8451" width="12.109375" style="592" customWidth="1"/>
    <col min="8452" max="8452" width="12.6640625" style="592" customWidth="1"/>
    <col min="8453" max="8453" width="10.33203125" style="592" customWidth="1"/>
    <col min="8454" max="8454" width="10.44140625" style="592" customWidth="1"/>
    <col min="8455" max="8455" width="12.33203125" style="592" customWidth="1"/>
    <col min="8456" max="8456" width="11.6640625" style="592" customWidth="1"/>
    <col min="8457" max="8457" width="10.44140625" style="592" customWidth="1"/>
    <col min="8458" max="8458" width="13" style="592" customWidth="1"/>
    <col min="8459" max="8460" width="15.44140625" style="592" customWidth="1"/>
    <col min="8461" max="8461" width="13.77734375" style="592" customWidth="1"/>
    <col min="8462" max="8704" width="9.33203125" style="592"/>
    <col min="8705" max="8705" width="31.44140625" style="592" customWidth="1"/>
    <col min="8706" max="8706" width="12.33203125" style="592" customWidth="1"/>
    <col min="8707" max="8707" width="12.109375" style="592" customWidth="1"/>
    <col min="8708" max="8708" width="12.6640625" style="592" customWidth="1"/>
    <col min="8709" max="8709" width="10.33203125" style="592" customWidth="1"/>
    <col min="8710" max="8710" width="10.44140625" style="592" customWidth="1"/>
    <col min="8711" max="8711" width="12.33203125" style="592" customWidth="1"/>
    <col min="8712" max="8712" width="11.6640625" style="592" customWidth="1"/>
    <col min="8713" max="8713" width="10.44140625" style="592" customWidth="1"/>
    <col min="8714" max="8714" width="13" style="592" customWidth="1"/>
    <col min="8715" max="8716" width="15.44140625" style="592" customWidth="1"/>
    <col min="8717" max="8717" width="13.77734375" style="592" customWidth="1"/>
    <col min="8718" max="8960" width="9.33203125" style="592"/>
    <col min="8961" max="8961" width="31.44140625" style="592" customWidth="1"/>
    <col min="8962" max="8962" width="12.33203125" style="592" customWidth="1"/>
    <col min="8963" max="8963" width="12.109375" style="592" customWidth="1"/>
    <col min="8964" max="8964" width="12.6640625" style="592" customWidth="1"/>
    <col min="8965" max="8965" width="10.33203125" style="592" customWidth="1"/>
    <col min="8966" max="8966" width="10.44140625" style="592" customWidth="1"/>
    <col min="8967" max="8967" width="12.33203125" style="592" customWidth="1"/>
    <col min="8968" max="8968" width="11.6640625" style="592" customWidth="1"/>
    <col min="8969" max="8969" width="10.44140625" style="592" customWidth="1"/>
    <col min="8970" max="8970" width="13" style="592" customWidth="1"/>
    <col min="8971" max="8972" width="15.44140625" style="592" customWidth="1"/>
    <col min="8973" max="8973" width="13.77734375" style="592" customWidth="1"/>
    <col min="8974" max="9216" width="9.33203125" style="592"/>
    <col min="9217" max="9217" width="31.44140625" style="592" customWidth="1"/>
    <col min="9218" max="9218" width="12.33203125" style="592" customWidth="1"/>
    <col min="9219" max="9219" width="12.109375" style="592" customWidth="1"/>
    <col min="9220" max="9220" width="12.6640625" style="592" customWidth="1"/>
    <col min="9221" max="9221" width="10.33203125" style="592" customWidth="1"/>
    <col min="9222" max="9222" width="10.44140625" style="592" customWidth="1"/>
    <col min="9223" max="9223" width="12.33203125" style="592" customWidth="1"/>
    <col min="9224" max="9224" width="11.6640625" style="592" customWidth="1"/>
    <col min="9225" max="9225" width="10.44140625" style="592" customWidth="1"/>
    <col min="9226" max="9226" width="13" style="592" customWidth="1"/>
    <col min="9227" max="9228" width="15.44140625" style="592" customWidth="1"/>
    <col min="9229" max="9229" width="13.77734375" style="592" customWidth="1"/>
    <col min="9230" max="9472" width="9.33203125" style="592"/>
    <col min="9473" max="9473" width="31.44140625" style="592" customWidth="1"/>
    <col min="9474" max="9474" width="12.33203125" style="592" customWidth="1"/>
    <col min="9475" max="9475" width="12.109375" style="592" customWidth="1"/>
    <col min="9476" max="9476" width="12.6640625" style="592" customWidth="1"/>
    <col min="9477" max="9477" width="10.33203125" style="592" customWidth="1"/>
    <col min="9478" max="9478" width="10.44140625" style="592" customWidth="1"/>
    <col min="9479" max="9479" width="12.33203125" style="592" customWidth="1"/>
    <col min="9480" max="9480" width="11.6640625" style="592" customWidth="1"/>
    <col min="9481" max="9481" width="10.44140625" style="592" customWidth="1"/>
    <col min="9482" max="9482" width="13" style="592" customWidth="1"/>
    <col min="9483" max="9484" width="15.44140625" style="592" customWidth="1"/>
    <col min="9485" max="9485" width="13.77734375" style="592" customWidth="1"/>
    <col min="9486" max="9728" width="9.33203125" style="592"/>
    <col min="9729" max="9729" width="31.44140625" style="592" customWidth="1"/>
    <col min="9730" max="9730" width="12.33203125" style="592" customWidth="1"/>
    <col min="9731" max="9731" width="12.109375" style="592" customWidth="1"/>
    <col min="9732" max="9732" width="12.6640625" style="592" customWidth="1"/>
    <col min="9733" max="9733" width="10.33203125" style="592" customWidth="1"/>
    <col min="9734" max="9734" width="10.44140625" style="592" customWidth="1"/>
    <col min="9735" max="9735" width="12.33203125" style="592" customWidth="1"/>
    <col min="9736" max="9736" width="11.6640625" style="592" customWidth="1"/>
    <col min="9737" max="9737" width="10.44140625" style="592" customWidth="1"/>
    <col min="9738" max="9738" width="13" style="592" customWidth="1"/>
    <col min="9739" max="9740" width="15.44140625" style="592" customWidth="1"/>
    <col min="9741" max="9741" width="13.77734375" style="592" customWidth="1"/>
    <col min="9742" max="9984" width="9.33203125" style="592"/>
    <col min="9985" max="9985" width="31.44140625" style="592" customWidth="1"/>
    <col min="9986" max="9986" width="12.33203125" style="592" customWidth="1"/>
    <col min="9987" max="9987" width="12.109375" style="592" customWidth="1"/>
    <col min="9988" max="9988" width="12.6640625" style="592" customWidth="1"/>
    <col min="9989" max="9989" width="10.33203125" style="592" customWidth="1"/>
    <col min="9990" max="9990" width="10.44140625" style="592" customWidth="1"/>
    <col min="9991" max="9991" width="12.33203125" style="592" customWidth="1"/>
    <col min="9992" max="9992" width="11.6640625" style="592" customWidth="1"/>
    <col min="9993" max="9993" width="10.44140625" style="592" customWidth="1"/>
    <col min="9994" max="9994" width="13" style="592" customWidth="1"/>
    <col min="9995" max="9996" width="15.44140625" style="592" customWidth="1"/>
    <col min="9997" max="9997" width="13.77734375" style="592" customWidth="1"/>
    <col min="9998" max="10240" width="9.33203125" style="592"/>
    <col min="10241" max="10241" width="31.44140625" style="592" customWidth="1"/>
    <col min="10242" max="10242" width="12.33203125" style="592" customWidth="1"/>
    <col min="10243" max="10243" width="12.109375" style="592" customWidth="1"/>
    <col min="10244" max="10244" width="12.6640625" style="592" customWidth="1"/>
    <col min="10245" max="10245" width="10.33203125" style="592" customWidth="1"/>
    <col min="10246" max="10246" width="10.44140625" style="592" customWidth="1"/>
    <col min="10247" max="10247" width="12.33203125" style="592" customWidth="1"/>
    <col min="10248" max="10248" width="11.6640625" style="592" customWidth="1"/>
    <col min="10249" max="10249" width="10.44140625" style="592" customWidth="1"/>
    <col min="10250" max="10250" width="13" style="592" customWidth="1"/>
    <col min="10251" max="10252" width="15.44140625" style="592" customWidth="1"/>
    <col min="10253" max="10253" width="13.77734375" style="592" customWidth="1"/>
    <col min="10254" max="10496" width="9.33203125" style="592"/>
    <col min="10497" max="10497" width="31.44140625" style="592" customWidth="1"/>
    <col min="10498" max="10498" width="12.33203125" style="592" customWidth="1"/>
    <col min="10499" max="10499" width="12.109375" style="592" customWidth="1"/>
    <col min="10500" max="10500" width="12.6640625" style="592" customWidth="1"/>
    <col min="10501" max="10501" width="10.33203125" style="592" customWidth="1"/>
    <col min="10502" max="10502" width="10.44140625" style="592" customWidth="1"/>
    <col min="10503" max="10503" width="12.33203125" style="592" customWidth="1"/>
    <col min="10504" max="10504" width="11.6640625" style="592" customWidth="1"/>
    <col min="10505" max="10505" width="10.44140625" style="592" customWidth="1"/>
    <col min="10506" max="10506" width="13" style="592" customWidth="1"/>
    <col min="10507" max="10508" width="15.44140625" style="592" customWidth="1"/>
    <col min="10509" max="10509" width="13.77734375" style="592" customWidth="1"/>
    <col min="10510" max="10752" width="9.33203125" style="592"/>
    <col min="10753" max="10753" width="31.44140625" style="592" customWidth="1"/>
    <col min="10754" max="10754" width="12.33203125" style="592" customWidth="1"/>
    <col min="10755" max="10755" width="12.109375" style="592" customWidth="1"/>
    <col min="10756" max="10756" width="12.6640625" style="592" customWidth="1"/>
    <col min="10757" max="10757" width="10.33203125" style="592" customWidth="1"/>
    <col min="10758" max="10758" width="10.44140625" style="592" customWidth="1"/>
    <col min="10759" max="10759" width="12.33203125" style="592" customWidth="1"/>
    <col min="10760" max="10760" width="11.6640625" style="592" customWidth="1"/>
    <col min="10761" max="10761" width="10.44140625" style="592" customWidth="1"/>
    <col min="10762" max="10762" width="13" style="592" customWidth="1"/>
    <col min="10763" max="10764" width="15.44140625" style="592" customWidth="1"/>
    <col min="10765" max="10765" width="13.77734375" style="592" customWidth="1"/>
    <col min="10766" max="11008" width="9.33203125" style="592"/>
    <col min="11009" max="11009" width="31.44140625" style="592" customWidth="1"/>
    <col min="11010" max="11010" width="12.33203125" style="592" customWidth="1"/>
    <col min="11011" max="11011" width="12.109375" style="592" customWidth="1"/>
    <col min="11012" max="11012" width="12.6640625" style="592" customWidth="1"/>
    <col min="11013" max="11013" width="10.33203125" style="592" customWidth="1"/>
    <col min="11014" max="11014" width="10.44140625" style="592" customWidth="1"/>
    <col min="11015" max="11015" width="12.33203125" style="592" customWidth="1"/>
    <col min="11016" max="11016" width="11.6640625" style="592" customWidth="1"/>
    <col min="11017" max="11017" width="10.44140625" style="592" customWidth="1"/>
    <col min="11018" max="11018" width="13" style="592" customWidth="1"/>
    <col min="11019" max="11020" width="15.44140625" style="592" customWidth="1"/>
    <col min="11021" max="11021" width="13.77734375" style="592" customWidth="1"/>
    <col min="11022" max="11264" width="9.33203125" style="592"/>
    <col min="11265" max="11265" width="31.44140625" style="592" customWidth="1"/>
    <col min="11266" max="11266" width="12.33203125" style="592" customWidth="1"/>
    <col min="11267" max="11267" width="12.109375" style="592" customWidth="1"/>
    <col min="11268" max="11268" width="12.6640625" style="592" customWidth="1"/>
    <col min="11269" max="11269" width="10.33203125" style="592" customWidth="1"/>
    <col min="11270" max="11270" width="10.44140625" style="592" customWidth="1"/>
    <col min="11271" max="11271" width="12.33203125" style="592" customWidth="1"/>
    <col min="11272" max="11272" width="11.6640625" style="592" customWidth="1"/>
    <col min="11273" max="11273" width="10.44140625" style="592" customWidth="1"/>
    <col min="11274" max="11274" width="13" style="592" customWidth="1"/>
    <col min="11275" max="11276" width="15.44140625" style="592" customWidth="1"/>
    <col min="11277" max="11277" width="13.77734375" style="592" customWidth="1"/>
    <col min="11278" max="11520" width="9.33203125" style="592"/>
    <col min="11521" max="11521" width="31.44140625" style="592" customWidth="1"/>
    <col min="11522" max="11522" width="12.33203125" style="592" customWidth="1"/>
    <col min="11523" max="11523" width="12.109375" style="592" customWidth="1"/>
    <col min="11524" max="11524" width="12.6640625" style="592" customWidth="1"/>
    <col min="11525" max="11525" width="10.33203125" style="592" customWidth="1"/>
    <col min="11526" max="11526" width="10.44140625" style="592" customWidth="1"/>
    <col min="11527" max="11527" width="12.33203125" style="592" customWidth="1"/>
    <col min="11528" max="11528" width="11.6640625" style="592" customWidth="1"/>
    <col min="11529" max="11529" width="10.44140625" style="592" customWidth="1"/>
    <col min="11530" max="11530" width="13" style="592" customWidth="1"/>
    <col min="11531" max="11532" width="15.44140625" style="592" customWidth="1"/>
    <col min="11533" max="11533" width="13.77734375" style="592" customWidth="1"/>
    <col min="11534" max="11776" width="9.33203125" style="592"/>
    <col min="11777" max="11777" width="31.44140625" style="592" customWidth="1"/>
    <col min="11778" max="11778" width="12.33203125" style="592" customWidth="1"/>
    <col min="11779" max="11779" width="12.109375" style="592" customWidth="1"/>
    <col min="11780" max="11780" width="12.6640625" style="592" customWidth="1"/>
    <col min="11781" max="11781" width="10.33203125" style="592" customWidth="1"/>
    <col min="11782" max="11782" width="10.44140625" style="592" customWidth="1"/>
    <col min="11783" max="11783" width="12.33203125" style="592" customWidth="1"/>
    <col min="11784" max="11784" width="11.6640625" style="592" customWidth="1"/>
    <col min="11785" max="11785" width="10.44140625" style="592" customWidth="1"/>
    <col min="11786" max="11786" width="13" style="592" customWidth="1"/>
    <col min="11787" max="11788" width="15.44140625" style="592" customWidth="1"/>
    <col min="11789" max="11789" width="13.77734375" style="592" customWidth="1"/>
    <col min="11790" max="12032" width="9.33203125" style="592"/>
    <col min="12033" max="12033" width="31.44140625" style="592" customWidth="1"/>
    <col min="12034" max="12034" width="12.33203125" style="592" customWidth="1"/>
    <col min="12035" max="12035" width="12.109375" style="592" customWidth="1"/>
    <col min="12036" max="12036" width="12.6640625" style="592" customWidth="1"/>
    <col min="12037" max="12037" width="10.33203125" style="592" customWidth="1"/>
    <col min="12038" max="12038" width="10.44140625" style="592" customWidth="1"/>
    <col min="12039" max="12039" width="12.33203125" style="592" customWidth="1"/>
    <col min="12040" max="12040" width="11.6640625" style="592" customWidth="1"/>
    <col min="12041" max="12041" width="10.44140625" style="592" customWidth="1"/>
    <col min="12042" max="12042" width="13" style="592" customWidth="1"/>
    <col min="12043" max="12044" width="15.44140625" style="592" customWidth="1"/>
    <col min="12045" max="12045" width="13.77734375" style="592" customWidth="1"/>
    <col min="12046" max="12288" width="9.33203125" style="592"/>
    <col min="12289" max="12289" width="31.44140625" style="592" customWidth="1"/>
    <col min="12290" max="12290" width="12.33203125" style="592" customWidth="1"/>
    <col min="12291" max="12291" width="12.109375" style="592" customWidth="1"/>
    <col min="12292" max="12292" width="12.6640625" style="592" customWidth="1"/>
    <col min="12293" max="12293" width="10.33203125" style="592" customWidth="1"/>
    <col min="12294" max="12294" width="10.44140625" style="592" customWidth="1"/>
    <col min="12295" max="12295" width="12.33203125" style="592" customWidth="1"/>
    <col min="12296" max="12296" width="11.6640625" style="592" customWidth="1"/>
    <col min="12297" max="12297" width="10.44140625" style="592" customWidth="1"/>
    <col min="12298" max="12298" width="13" style="592" customWidth="1"/>
    <col min="12299" max="12300" width="15.44140625" style="592" customWidth="1"/>
    <col min="12301" max="12301" width="13.77734375" style="592" customWidth="1"/>
    <col min="12302" max="12544" width="9.33203125" style="592"/>
    <col min="12545" max="12545" width="31.44140625" style="592" customWidth="1"/>
    <col min="12546" max="12546" width="12.33203125" style="592" customWidth="1"/>
    <col min="12547" max="12547" width="12.109375" style="592" customWidth="1"/>
    <col min="12548" max="12548" width="12.6640625" style="592" customWidth="1"/>
    <col min="12549" max="12549" width="10.33203125" style="592" customWidth="1"/>
    <col min="12550" max="12550" width="10.44140625" style="592" customWidth="1"/>
    <col min="12551" max="12551" width="12.33203125" style="592" customWidth="1"/>
    <col min="12552" max="12552" width="11.6640625" style="592" customWidth="1"/>
    <col min="12553" max="12553" width="10.44140625" style="592" customWidth="1"/>
    <col min="12554" max="12554" width="13" style="592" customWidth="1"/>
    <col min="12555" max="12556" width="15.44140625" style="592" customWidth="1"/>
    <col min="12557" max="12557" width="13.77734375" style="592" customWidth="1"/>
    <col min="12558" max="12800" width="9.33203125" style="592"/>
    <col min="12801" max="12801" width="31.44140625" style="592" customWidth="1"/>
    <col min="12802" max="12802" width="12.33203125" style="592" customWidth="1"/>
    <col min="12803" max="12803" width="12.109375" style="592" customWidth="1"/>
    <col min="12804" max="12804" width="12.6640625" style="592" customWidth="1"/>
    <col min="12805" max="12805" width="10.33203125" style="592" customWidth="1"/>
    <col min="12806" max="12806" width="10.44140625" style="592" customWidth="1"/>
    <col min="12807" max="12807" width="12.33203125" style="592" customWidth="1"/>
    <col min="12808" max="12808" width="11.6640625" style="592" customWidth="1"/>
    <col min="12809" max="12809" width="10.44140625" style="592" customWidth="1"/>
    <col min="12810" max="12810" width="13" style="592" customWidth="1"/>
    <col min="12811" max="12812" width="15.44140625" style="592" customWidth="1"/>
    <col min="12813" max="12813" width="13.77734375" style="592" customWidth="1"/>
    <col min="12814" max="13056" width="9.33203125" style="592"/>
    <col min="13057" max="13057" width="31.44140625" style="592" customWidth="1"/>
    <col min="13058" max="13058" width="12.33203125" style="592" customWidth="1"/>
    <col min="13059" max="13059" width="12.109375" style="592" customWidth="1"/>
    <col min="13060" max="13060" width="12.6640625" style="592" customWidth="1"/>
    <col min="13061" max="13061" width="10.33203125" style="592" customWidth="1"/>
    <col min="13062" max="13062" width="10.44140625" style="592" customWidth="1"/>
    <col min="13063" max="13063" width="12.33203125" style="592" customWidth="1"/>
    <col min="13064" max="13064" width="11.6640625" style="592" customWidth="1"/>
    <col min="13065" max="13065" width="10.44140625" style="592" customWidth="1"/>
    <col min="13066" max="13066" width="13" style="592" customWidth="1"/>
    <col min="13067" max="13068" width="15.44140625" style="592" customWidth="1"/>
    <col min="13069" max="13069" width="13.77734375" style="592" customWidth="1"/>
    <col min="13070" max="13312" width="9.33203125" style="592"/>
    <col min="13313" max="13313" width="31.44140625" style="592" customWidth="1"/>
    <col min="13314" max="13314" width="12.33203125" style="592" customWidth="1"/>
    <col min="13315" max="13315" width="12.109375" style="592" customWidth="1"/>
    <col min="13316" max="13316" width="12.6640625" style="592" customWidth="1"/>
    <col min="13317" max="13317" width="10.33203125" style="592" customWidth="1"/>
    <col min="13318" max="13318" width="10.44140625" style="592" customWidth="1"/>
    <col min="13319" max="13319" width="12.33203125" style="592" customWidth="1"/>
    <col min="13320" max="13320" width="11.6640625" style="592" customWidth="1"/>
    <col min="13321" max="13321" width="10.44140625" style="592" customWidth="1"/>
    <col min="13322" max="13322" width="13" style="592" customWidth="1"/>
    <col min="13323" max="13324" width="15.44140625" style="592" customWidth="1"/>
    <col min="13325" max="13325" width="13.77734375" style="592" customWidth="1"/>
    <col min="13326" max="13568" width="9.33203125" style="592"/>
    <col min="13569" max="13569" width="31.44140625" style="592" customWidth="1"/>
    <col min="13570" max="13570" width="12.33203125" style="592" customWidth="1"/>
    <col min="13571" max="13571" width="12.109375" style="592" customWidth="1"/>
    <col min="13572" max="13572" width="12.6640625" style="592" customWidth="1"/>
    <col min="13573" max="13573" width="10.33203125" style="592" customWidth="1"/>
    <col min="13574" max="13574" width="10.44140625" style="592" customWidth="1"/>
    <col min="13575" max="13575" width="12.33203125" style="592" customWidth="1"/>
    <col min="13576" max="13576" width="11.6640625" style="592" customWidth="1"/>
    <col min="13577" max="13577" width="10.44140625" style="592" customWidth="1"/>
    <col min="13578" max="13578" width="13" style="592" customWidth="1"/>
    <col min="13579" max="13580" width="15.44140625" style="592" customWidth="1"/>
    <col min="13581" max="13581" width="13.77734375" style="592" customWidth="1"/>
    <col min="13582" max="13824" width="9.33203125" style="592"/>
    <col min="13825" max="13825" width="31.44140625" style="592" customWidth="1"/>
    <col min="13826" max="13826" width="12.33203125" style="592" customWidth="1"/>
    <col min="13827" max="13827" width="12.109375" style="592" customWidth="1"/>
    <col min="13828" max="13828" width="12.6640625" style="592" customWidth="1"/>
    <col min="13829" max="13829" width="10.33203125" style="592" customWidth="1"/>
    <col min="13830" max="13830" width="10.44140625" style="592" customWidth="1"/>
    <col min="13831" max="13831" width="12.33203125" style="592" customWidth="1"/>
    <col min="13832" max="13832" width="11.6640625" style="592" customWidth="1"/>
    <col min="13833" max="13833" width="10.44140625" style="592" customWidth="1"/>
    <col min="13834" max="13834" width="13" style="592" customWidth="1"/>
    <col min="13835" max="13836" width="15.44140625" style="592" customWidth="1"/>
    <col min="13837" max="13837" width="13.77734375" style="592" customWidth="1"/>
    <col min="13838" max="14080" width="9.33203125" style="592"/>
    <col min="14081" max="14081" width="31.44140625" style="592" customWidth="1"/>
    <col min="14082" max="14082" width="12.33203125" style="592" customWidth="1"/>
    <col min="14083" max="14083" width="12.109375" style="592" customWidth="1"/>
    <col min="14084" max="14084" width="12.6640625" style="592" customWidth="1"/>
    <col min="14085" max="14085" width="10.33203125" style="592" customWidth="1"/>
    <col min="14086" max="14086" width="10.44140625" style="592" customWidth="1"/>
    <col min="14087" max="14087" width="12.33203125" style="592" customWidth="1"/>
    <col min="14088" max="14088" width="11.6640625" style="592" customWidth="1"/>
    <col min="14089" max="14089" width="10.44140625" style="592" customWidth="1"/>
    <col min="14090" max="14090" width="13" style="592" customWidth="1"/>
    <col min="14091" max="14092" width="15.44140625" style="592" customWidth="1"/>
    <col min="14093" max="14093" width="13.77734375" style="592" customWidth="1"/>
    <col min="14094" max="14336" width="9.33203125" style="592"/>
    <col min="14337" max="14337" width="31.44140625" style="592" customWidth="1"/>
    <col min="14338" max="14338" width="12.33203125" style="592" customWidth="1"/>
    <col min="14339" max="14339" width="12.109375" style="592" customWidth="1"/>
    <col min="14340" max="14340" width="12.6640625" style="592" customWidth="1"/>
    <col min="14341" max="14341" width="10.33203125" style="592" customWidth="1"/>
    <col min="14342" max="14342" width="10.44140625" style="592" customWidth="1"/>
    <col min="14343" max="14343" width="12.33203125" style="592" customWidth="1"/>
    <col min="14344" max="14344" width="11.6640625" style="592" customWidth="1"/>
    <col min="14345" max="14345" width="10.44140625" style="592" customWidth="1"/>
    <col min="14346" max="14346" width="13" style="592" customWidth="1"/>
    <col min="14347" max="14348" width="15.44140625" style="592" customWidth="1"/>
    <col min="14349" max="14349" width="13.77734375" style="592" customWidth="1"/>
    <col min="14350" max="14592" width="9.33203125" style="592"/>
    <col min="14593" max="14593" width="31.44140625" style="592" customWidth="1"/>
    <col min="14594" max="14594" width="12.33203125" style="592" customWidth="1"/>
    <col min="14595" max="14595" width="12.109375" style="592" customWidth="1"/>
    <col min="14596" max="14596" width="12.6640625" style="592" customWidth="1"/>
    <col min="14597" max="14597" width="10.33203125" style="592" customWidth="1"/>
    <col min="14598" max="14598" width="10.44140625" style="592" customWidth="1"/>
    <col min="14599" max="14599" width="12.33203125" style="592" customWidth="1"/>
    <col min="14600" max="14600" width="11.6640625" style="592" customWidth="1"/>
    <col min="14601" max="14601" width="10.44140625" style="592" customWidth="1"/>
    <col min="14602" max="14602" width="13" style="592" customWidth="1"/>
    <col min="14603" max="14604" width="15.44140625" style="592" customWidth="1"/>
    <col min="14605" max="14605" width="13.77734375" style="592" customWidth="1"/>
    <col min="14606" max="14848" width="9.33203125" style="592"/>
    <col min="14849" max="14849" width="31.44140625" style="592" customWidth="1"/>
    <col min="14850" max="14850" width="12.33203125" style="592" customWidth="1"/>
    <col min="14851" max="14851" width="12.109375" style="592" customWidth="1"/>
    <col min="14852" max="14852" width="12.6640625" style="592" customWidth="1"/>
    <col min="14853" max="14853" width="10.33203125" style="592" customWidth="1"/>
    <col min="14854" max="14854" width="10.44140625" style="592" customWidth="1"/>
    <col min="14855" max="14855" width="12.33203125" style="592" customWidth="1"/>
    <col min="14856" max="14856" width="11.6640625" style="592" customWidth="1"/>
    <col min="14857" max="14857" width="10.44140625" style="592" customWidth="1"/>
    <col min="14858" max="14858" width="13" style="592" customWidth="1"/>
    <col min="14859" max="14860" width="15.44140625" style="592" customWidth="1"/>
    <col min="14861" max="14861" width="13.77734375" style="592" customWidth="1"/>
    <col min="14862" max="15104" width="9.33203125" style="592"/>
    <col min="15105" max="15105" width="31.44140625" style="592" customWidth="1"/>
    <col min="15106" max="15106" width="12.33203125" style="592" customWidth="1"/>
    <col min="15107" max="15107" width="12.109375" style="592" customWidth="1"/>
    <col min="15108" max="15108" width="12.6640625" style="592" customWidth="1"/>
    <col min="15109" max="15109" width="10.33203125" style="592" customWidth="1"/>
    <col min="15110" max="15110" width="10.44140625" style="592" customWidth="1"/>
    <col min="15111" max="15111" width="12.33203125" style="592" customWidth="1"/>
    <col min="15112" max="15112" width="11.6640625" style="592" customWidth="1"/>
    <col min="15113" max="15113" width="10.44140625" style="592" customWidth="1"/>
    <col min="15114" max="15114" width="13" style="592" customWidth="1"/>
    <col min="15115" max="15116" width="15.44140625" style="592" customWidth="1"/>
    <col min="15117" max="15117" width="13.77734375" style="592" customWidth="1"/>
    <col min="15118" max="15360" width="9.33203125" style="592"/>
    <col min="15361" max="15361" width="31.44140625" style="592" customWidth="1"/>
    <col min="15362" max="15362" width="12.33203125" style="592" customWidth="1"/>
    <col min="15363" max="15363" width="12.109375" style="592" customWidth="1"/>
    <col min="15364" max="15364" width="12.6640625" style="592" customWidth="1"/>
    <col min="15365" max="15365" width="10.33203125" style="592" customWidth="1"/>
    <col min="15366" max="15366" width="10.44140625" style="592" customWidth="1"/>
    <col min="15367" max="15367" width="12.33203125" style="592" customWidth="1"/>
    <col min="15368" max="15368" width="11.6640625" style="592" customWidth="1"/>
    <col min="15369" max="15369" width="10.44140625" style="592" customWidth="1"/>
    <col min="15370" max="15370" width="13" style="592" customWidth="1"/>
    <col min="15371" max="15372" width="15.44140625" style="592" customWidth="1"/>
    <col min="15373" max="15373" width="13.77734375" style="592" customWidth="1"/>
    <col min="15374" max="15616" width="9.33203125" style="592"/>
    <col min="15617" max="15617" width="31.44140625" style="592" customWidth="1"/>
    <col min="15618" max="15618" width="12.33203125" style="592" customWidth="1"/>
    <col min="15619" max="15619" width="12.109375" style="592" customWidth="1"/>
    <col min="15620" max="15620" width="12.6640625" style="592" customWidth="1"/>
    <col min="15621" max="15621" width="10.33203125" style="592" customWidth="1"/>
    <col min="15622" max="15622" width="10.44140625" style="592" customWidth="1"/>
    <col min="15623" max="15623" width="12.33203125" style="592" customWidth="1"/>
    <col min="15624" max="15624" width="11.6640625" style="592" customWidth="1"/>
    <col min="15625" max="15625" width="10.44140625" style="592" customWidth="1"/>
    <col min="15626" max="15626" width="13" style="592" customWidth="1"/>
    <col min="15627" max="15628" width="15.44140625" style="592" customWidth="1"/>
    <col min="15629" max="15629" width="13.77734375" style="592" customWidth="1"/>
    <col min="15630" max="15872" width="9.33203125" style="592"/>
    <col min="15873" max="15873" width="31.44140625" style="592" customWidth="1"/>
    <col min="15874" max="15874" width="12.33203125" style="592" customWidth="1"/>
    <col min="15875" max="15875" width="12.109375" style="592" customWidth="1"/>
    <col min="15876" max="15876" width="12.6640625" style="592" customWidth="1"/>
    <col min="15877" max="15877" width="10.33203125" style="592" customWidth="1"/>
    <col min="15878" max="15878" width="10.44140625" style="592" customWidth="1"/>
    <col min="15879" max="15879" width="12.33203125" style="592" customWidth="1"/>
    <col min="15880" max="15880" width="11.6640625" style="592" customWidth="1"/>
    <col min="15881" max="15881" width="10.44140625" style="592" customWidth="1"/>
    <col min="15882" max="15882" width="13" style="592" customWidth="1"/>
    <col min="15883" max="15884" width="15.44140625" style="592" customWidth="1"/>
    <col min="15885" max="15885" width="13.77734375" style="592" customWidth="1"/>
    <col min="15886" max="16128" width="9.33203125" style="592"/>
    <col min="16129" max="16129" width="31.44140625" style="592" customWidth="1"/>
    <col min="16130" max="16130" width="12.33203125" style="592" customWidth="1"/>
    <col min="16131" max="16131" width="12.109375" style="592" customWidth="1"/>
    <col min="16132" max="16132" width="12.6640625" style="592" customWidth="1"/>
    <col min="16133" max="16133" width="10.33203125" style="592" customWidth="1"/>
    <col min="16134" max="16134" width="10.44140625" style="592" customWidth="1"/>
    <col min="16135" max="16135" width="12.33203125" style="592" customWidth="1"/>
    <col min="16136" max="16136" width="11.6640625" style="592" customWidth="1"/>
    <col min="16137" max="16137" width="10.44140625" style="592" customWidth="1"/>
    <col min="16138" max="16138" width="13" style="592" customWidth="1"/>
    <col min="16139" max="16140" width="15.44140625" style="592" customWidth="1"/>
    <col min="16141" max="16141" width="13.77734375" style="592" customWidth="1"/>
    <col min="16142" max="16384" width="9.33203125" style="592"/>
  </cols>
  <sheetData>
    <row r="1" spans="1:13" ht="35.25" customHeight="1" x14ac:dyDescent="0.25">
      <c r="A1" s="1677" t="s">
        <v>0</v>
      </c>
      <c r="B1" s="1677" t="s">
        <v>1193</v>
      </c>
      <c r="C1" s="1680" t="s">
        <v>1194</v>
      </c>
      <c r="D1" s="1681"/>
      <c r="E1" s="1682" t="s">
        <v>1195</v>
      </c>
      <c r="F1" s="1685" t="s">
        <v>1196</v>
      </c>
      <c r="G1" s="1686"/>
      <c r="H1" s="1694" t="s">
        <v>1197</v>
      </c>
      <c r="I1" s="1687" t="s">
        <v>1198</v>
      </c>
      <c r="J1" s="1688"/>
      <c r="K1" s="1688"/>
      <c r="L1" s="1688"/>
      <c r="M1" s="1689"/>
    </row>
    <row r="2" spans="1:13" ht="20.25" customHeight="1" x14ac:dyDescent="0.25">
      <c r="A2" s="1678"/>
      <c r="B2" s="1678"/>
      <c r="C2" s="1677" t="s">
        <v>1199</v>
      </c>
      <c r="D2" s="1690" t="s">
        <v>1200</v>
      </c>
      <c r="E2" s="1683"/>
      <c r="F2" s="1677" t="s">
        <v>1201</v>
      </c>
      <c r="G2" s="1690" t="s">
        <v>1202</v>
      </c>
      <c r="H2" s="1695"/>
      <c r="I2" s="1692" t="s">
        <v>1901</v>
      </c>
      <c r="J2" s="1692" t="s">
        <v>1203</v>
      </c>
      <c r="K2" s="1692" t="s">
        <v>1204</v>
      </c>
      <c r="L2" s="1692" t="s">
        <v>1205</v>
      </c>
      <c r="M2" s="1692" t="s">
        <v>1206</v>
      </c>
    </row>
    <row r="3" spans="1:13" ht="102" customHeight="1" x14ac:dyDescent="0.25">
      <c r="A3" s="1679"/>
      <c r="B3" s="1679"/>
      <c r="C3" s="1679"/>
      <c r="D3" s="1691"/>
      <c r="E3" s="1684"/>
      <c r="F3" s="1679"/>
      <c r="G3" s="1691"/>
      <c r="H3" s="1696"/>
      <c r="I3" s="1692"/>
      <c r="J3" s="1692"/>
      <c r="K3" s="1692"/>
      <c r="L3" s="1692"/>
      <c r="M3" s="1693"/>
    </row>
    <row r="4" spans="1:13" ht="13.5" customHeight="1" x14ac:dyDescent="0.25">
      <c r="A4" s="617" t="s">
        <v>1207</v>
      </c>
      <c r="B4" s="618"/>
      <c r="C4" s="618"/>
      <c r="D4" s="619"/>
      <c r="E4" s="620"/>
      <c r="F4" s="621"/>
      <c r="G4" s="622"/>
      <c r="H4" s="623"/>
      <c r="I4" s="624"/>
      <c r="J4" s="624"/>
      <c r="K4" s="624"/>
      <c r="L4" s="624"/>
      <c r="M4" s="624"/>
    </row>
    <row r="5" spans="1:13" ht="14.4" customHeight="1" x14ac:dyDescent="0.25">
      <c r="A5" s="625" t="s">
        <v>755</v>
      </c>
      <c r="B5" s="626">
        <f t="shared" ref="B5:B22" si="0">SUM(C5:D5)</f>
        <v>234237</v>
      </c>
      <c r="C5" s="627">
        <f>SUM('10'!E3-'10'!D3)</f>
        <v>44120</v>
      </c>
      <c r="D5" s="628">
        <f>SUM('11'!D3-'11'!E3)</f>
        <v>190117</v>
      </c>
      <c r="E5" s="629">
        <f t="shared" ref="E5:E22" si="1">SUM(F5:G5)</f>
        <v>11875</v>
      </c>
      <c r="F5" s="627">
        <f>SUM('14'!B5:F5)</f>
        <v>8818</v>
      </c>
      <c r="G5" s="628">
        <f>'14'!G5:I5</f>
        <v>3057</v>
      </c>
      <c r="H5" s="630">
        <f t="shared" ref="H5:H22" si="2">SUM(I5:M5)</f>
        <v>222362</v>
      </c>
      <c r="I5" s="627">
        <f>SUM('14'!K5:R5)</f>
        <v>65924</v>
      </c>
      <c r="J5" s="627">
        <f>'14'!S5</f>
        <v>43313</v>
      </c>
      <c r="K5" s="627">
        <f>'14'!T5</f>
        <v>113125</v>
      </c>
      <c r="L5" s="627"/>
      <c r="M5" s="627"/>
    </row>
    <row r="6" spans="1:13" ht="25.5" customHeight="1" x14ac:dyDescent="0.25">
      <c r="A6" s="548" t="s">
        <v>756</v>
      </c>
      <c r="B6" s="626">
        <f t="shared" si="0"/>
        <v>124969</v>
      </c>
      <c r="C6" s="627">
        <f>SUM('10'!E4-'10'!D4)</f>
        <v>19680</v>
      </c>
      <c r="D6" s="628">
        <f>SUM('11'!D4-'11'!E4)</f>
        <v>105289</v>
      </c>
      <c r="E6" s="629">
        <f t="shared" si="1"/>
        <v>47494</v>
      </c>
      <c r="F6" s="627">
        <f>SUM('14'!B6:F6)</f>
        <v>47494</v>
      </c>
      <c r="G6" s="628">
        <f>'14'!G6:I6</f>
        <v>0</v>
      </c>
      <c r="H6" s="630">
        <f t="shared" si="2"/>
        <v>77475</v>
      </c>
      <c r="I6" s="627">
        <f>SUM('14'!K6:R6)-'14'!O6</f>
        <v>57647</v>
      </c>
      <c r="J6" s="627">
        <f>'14'!S6</f>
        <v>0</v>
      </c>
      <c r="K6" s="627">
        <f>'14'!T6</f>
        <v>8831</v>
      </c>
      <c r="L6" s="631"/>
      <c r="M6" s="631">
        <f>'14'!O6</f>
        <v>10997</v>
      </c>
    </row>
    <row r="7" spans="1:13" ht="15" customHeight="1" x14ac:dyDescent="0.25">
      <c r="A7" s="632" t="s">
        <v>757</v>
      </c>
      <c r="B7" s="626">
        <f t="shared" si="0"/>
        <v>55678</v>
      </c>
      <c r="C7" s="627">
        <f>SUM('10'!E5-'10'!D5)</f>
        <v>4122</v>
      </c>
      <c r="D7" s="628">
        <f>SUM('11'!D5-'11'!E5)</f>
        <v>51556</v>
      </c>
      <c r="E7" s="629">
        <f t="shared" si="1"/>
        <v>2191</v>
      </c>
      <c r="F7" s="627">
        <f>SUM('14'!B7:F7)</f>
        <v>2191</v>
      </c>
      <c r="G7" s="628">
        <f>'14'!G7:I7</f>
        <v>0</v>
      </c>
      <c r="H7" s="630">
        <f t="shared" si="2"/>
        <v>53487</v>
      </c>
      <c r="I7" s="627">
        <f>SUM('14'!K7:R7)-'14'!O7</f>
        <v>30773</v>
      </c>
      <c r="J7" s="627">
        <f>'14'!S7</f>
        <v>8287</v>
      </c>
      <c r="K7" s="627">
        <f>'14'!T7</f>
        <v>9898</v>
      </c>
      <c r="L7" s="631"/>
      <c r="M7" s="631">
        <f>'14'!O7</f>
        <v>4529</v>
      </c>
    </row>
    <row r="8" spans="1:13" ht="27.75" customHeight="1" x14ac:dyDescent="0.25">
      <c r="A8" s="632" t="s">
        <v>1208</v>
      </c>
      <c r="B8" s="626">
        <f t="shared" si="0"/>
        <v>112726</v>
      </c>
      <c r="C8" s="627">
        <f>SUM('10'!E6-'10'!D6)</f>
        <v>-47382</v>
      </c>
      <c r="D8" s="628">
        <f>SUM('11'!D6-'11'!E6)</f>
        <v>160108</v>
      </c>
      <c r="E8" s="629">
        <f t="shared" si="1"/>
        <v>5546</v>
      </c>
      <c r="F8" s="627">
        <f>SUM('14'!B8:F8)</f>
        <v>5395</v>
      </c>
      <c r="G8" s="628">
        <f>'14'!G8:I8</f>
        <v>151</v>
      </c>
      <c r="H8" s="630">
        <f t="shared" si="2"/>
        <v>107180</v>
      </c>
      <c r="I8" s="627">
        <f>SUM('14'!K8:R8)</f>
        <v>10178</v>
      </c>
      <c r="J8" s="627">
        <f>'14'!S8</f>
        <v>47567</v>
      </c>
      <c r="K8" s="627">
        <f>'14'!T8</f>
        <v>49435</v>
      </c>
      <c r="L8" s="631"/>
      <c r="M8" s="631"/>
    </row>
    <row r="9" spans="1:13" ht="27.75" customHeight="1" x14ac:dyDescent="0.25">
      <c r="A9" s="632" t="s">
        <v>776</v>
      </c>
      <c r="B9" s="626">
        <f t="shared" si="0"/>
        <v>36405</v>
      </c>
      <c r="C9" s="627">
        <f>SUM('10'!E7-'10'!D7)</f>
        <v>2</v>
      </c>
      <c r="D9" s="628">
        <f>SUM('11'!D7-'11'!E7)</f>
        <v>36403</v>
      </c>
      <c r="E9" s="629">
        <f t="shared" si="1"/>
        <v>10</v>
      </c>
      <c r="F9" s="627">
        <f>SUM('14'!B9:F9)</f>
        <v>10</v>
      </c>
      <c r="G9" s="628">
        <f>'14'!G9:I9</f>
        <v>0</v>
      </c>
      <c r="H9" s="630">
        <f t="shared" si="2"/>
        <v>36395</v>
      </c>
      <c r="I9" s="627">
        <f>SUM('14'!K9:R9)</f>
        <v>13264</v>
      </c>
      <c r="J9" s="627">
        <f>'14'!S9</f>
        <v>0</v>
      </c>
      <c r="K9" s="627">
        <f>'14'!T9</f>
        <v>23131</v>
      </c>
      <c r="L9" s="631"/>
      <c r="M9" s="631"/>
    </row>
    <row r="10" spans="1:13" ht="24.9" customHeight="1" x14ac:dyDescent="0.25">
      <c r="A10" s="632" t="s">
        <v>1148</v>
      </c>
      <c r="B10" s="626">
        <f t="shared" si="0"/>
        <v>24220</v>
      </c>
      <c r="C10" s="627">
        <f>SUM('10'!E8-'10'!D8)</f>
        <v>255</v>
      </c>
      <c r="D10" s="628">
        <f>SUM('11'!D8-'11'!E8)</f>
        <v>23965</v>
      </c>
      <c r="E10" s="629">
        <f t="shared" si="1"/>
        <v>4285</v>
      </c>
      <c r="F10" s="627">
        <f>SUM('14'!B10:F10)</f>
        <v>4285</v>
      </c>
      <c r="G10" s="628">
        <f>'14'!G10:I10</f>
        <v>0</v>
      </c>
      <c r="H10" s="630">
        <f t="shared" si="2"/>
        <v>19935</v>
      </c>
      <c r="I10" s="627">
        <f>SUM('14'!K10:R10)-'14'!O10</f>
        <v>0</v>
      </c>
      <c r="J10" s="627">
        <f>'14'!S10</f>
        <v>0</v>
      </c>
      <c r="K10" s="627">
        <f>'14'!T10</f>
        <v>19935</v>
      </c>
      <c r="L10" s="631"/>
      <c r="M10" s="631">
        <f>'14'!O10</f>
        <v>0</v>
      </c>
    </row>
    <row r="11" spans="1:13" ht="17.25" customHeight="1" x14ac:dyDescent="0.25">
      <c r="A11" s="632" t="s">
        <v>1149</v>
      </c>
      <c r="B11" s="626">
        <f t="shared" si="0"/>
        <v>34580</v>
      </c>
      <c r="C11" s="627">
        <f>SUM('10'!E9-'10'!D9)</f>
        <v>546</v>
      </c>
      <c r="D11" s="628">
        <f>SUM('11'!D9-'11'!E9)</f>
        <v>34034</v>
      </c>
      <c r="E11" s="629">
        <f t="shared" si="1"/>
        <v>4868</v>
      </c>
      <c r="F11" s="627">
        <f>SUM('14'!B11:F11)</f>
        <v>4868</v>
      </c>
      <c r="G11" s="628">
        <f>'14'!G11:I11</f>
        <v>0</v>
      </c>
      <c r="H11" s="630">
        <f t="shared" si="2"/>
        <v>29712</v>
      </c>
      <c r="I11" s="627">
        <f>SUM('14'!K11:R11)-'14'!O11</f>
        <v>17527</v>
      </c>
      <c r="J11" s="627">
        <f>'14'!S11</f>
        <v>0</v>
      </c>
      <c r="K11" s="627">
        <f>'14'!T11</f>
        <v>8836</v>
      </c>
      <c r="L11" s="631"/>
      <c r="M11" s="631">
        <f>'14'!O11</f>
        <v>3349</v>
      </c>
    </row>
    <row r="12" spans="1:13" ht="13.5" customHeight="1" x14ac:dyDescent="0.25">
      <c r="A12" s="632" t="s">
        <v>762</v>
      </c>
      <c r="B12" s="626">
        <f t="shared" si="0"/>
        <v>52279</v>
      </c>
      <c r="C12" s="627">
        <f>SUM('10'!E10-'10'!D10)</f>
        <v>746</v>
      </c>
      <c r="D12" s="628">
        <f>SUM('11'!D10-'11'!E10)</f>
        <v>51533</v>
      </c>
      <c r="E12" s="629">
        <f t="shared" si="1"/>
        <v>448</v>
      </c>
      <c r="F12" s="627">
        <f>SUM('14'!B12:F12)</f>
        <v>448</v>
      </c>
      <c r="G12" s="628">
        <f>'14'!G12:I12</f>
        <v>0</v>
      </c>
      <c r="H12" s="630">
        <f t="shared" si="2"/>
        <v>51831</v>
      </c>
      <c r="I12" s="627">
        <f>SUM('14'!K12:R12)-'14'!O12</f>
        <v>38034</v>
      </c>
      <c r="J12" s="627">
        <f>'14'!S12</f>
        <v>0</v>
      </c>
      <c r="K12" s="627">
        <f>'14'!T12</f>
        <v>9885</v>
      </c>
      <c r="L12" s="631"/>
      <c r="M12" s="631">
        <f>'14'!O12</f>
        <v>3912</v>
      </c>
    </row>
    <row r="13" spans="1:13" ht="15.75" customHeight="1" x14ac:dyDescent="0.25">
      <c r="A13" s="632" t="s">
        <v>763</v>
      </c>
      <c r="B13" s="626">
        <f t="shared" si="0"/>
        <v>28924</v>
      </c>
      <c r="C13" s="627">
        <f>SUM('10'!E11-'10'!D11)</f>
        <v>790</v>
      </c>
      <c r="D13" s="628">
        <f>SUM('11'!D11-'11'!E11)</f>
        <v>28134</v>
      </c>
      <c r="E13" s="629">
        <f t="shared" si="1"/>
        <v>424</v>
      </c>
      <c r="F13" s="627">
        <f>SUM('14'!B13:F13)</f>
        <v>424</v>
      </c>
      <c r="G13" s="628">
        <f>'14'!G13:I13</f>
        <v>0</v>
      </c>
      <c r="H13" s="630">
        <f t="shared" si="2"/>
        <v>28500</v>
      </c>
      <c r="I13" s="627">
        <f>SUM('14'!K13:R13)-'14'!O13</f>
        <v>7946</v>
      </c>
      <c r="J13" s="627">
        <f>'14'!S13</f>
        <v>0</v>
      </c>
      <c r="K13" s="627">
        <f>'14'!T13</f>
        <v>17529</v>
      </c>
      <c r="L13" s="631"/>
      <c r="M13" s="631">
        <f>'14'!O13</f>
        <v>3025</v>
      </c>
    </row>
    <row r="14" spans="1:13" ht="23.25" customHeight="1" x14ac:dyDescent="0.25">
      <c r="A14" s="632" t="s">
        <v>764</v>
      </c>
      <c r="B14" s="626">
        <f t="shared" si="0"/>
        <v>1520</v>
      </c>
      <c r="C14" s="627">
        <f>SUM('10'!E12-'10'!D12)</f>
        <v>1</v>
      </c>
      <c r="D14" s="628">
        <f>SUM('11'!D12-'11'!E12)</f>
        <v>1519</v>
      </c>
      <c r="E14" s="629">
        <f t="shared" si="1"/>
        <v>715</v>
      </c>
      <c r="F14" s="627">
        <f>SUM('14'!B14:F14)</f>
        <v>715</v>
      </c>
      <c r="G14" s="628">
        <f>'14'!G14:I14</f>
        <v>0</v>
      </c>
      <c r="H14" s="630">
        <f t="shared" si="2"/>
        <v>805</v>
      </c>
      <c r="I14" s="627">
        <f>SUM('14'!K14:R14)</f>
        <v>608</v>
      </c>
      <c r="J14" s="627">
        <f>'14'!S14</f>
        <v>0</v>
      </c>
      <c r="K14" s="627">
        <f>'14'!T14</f>
        <v>197</v>
      </c>
      <c r="L14" s="631"/>
      <c r="M14" s="631"/>
    </row>
    <row r="15" spans="1:13" ht="15.75" customHeight="1" x14ac:dyDescent="0.25">
      <c r="A15" s="634" t="s">
        <v>765</v>
      </c>
      <c r="B15" s="626">
        <f t="shared" si="0"/>
        <v>137440</v>
      </c>
      <c r="C15" s="627">
        <f>SUM('10'!E13-'10'!D13)</f>
        <v>-22765</v>
      </c>
      <c r="D15" s="628">
        <f>SUM('11'!D13-'11'!E13)</f>
        <v>160205</v>
      </c>
      <c r="E15" s="629">
        <f t="shared" si="1"/>
        <v>854</v>
      </c>
      <c r="F15" s="627">
        <f>SUM('14'!B15:F15)</f>
        <v>854</v>
      </c>
      <c r="G15" s="628">
        <f>'14'!G15:I15</f>
        <v>0</v>
      </c>
      <c r="H15" s="630">
        <f t="shared" si="2"/>
        <v>136586</v>
      </c>
      <c r="I15" s="627">
        <f>SUM('14'!K15:R15)</f>
        <v>664</v>
      </c>
      <c r="J15" s="627">
        <v>530</v>
      </c>
      <c r="K15" s="627">
        <f>'14'!T15</f>
        <v>0</v>
      </c>
      <c r="L15" s="853">
        <v>135392</v>
      </c>
      <c r="M15" s="853"/>
    </row>
    <row r="16" spans="1:13" ht="24" customHeight="1" x14ac:dyDescent="0.25">
      <c r="A16" s="632" t="s">
        <v>766</v>
      </c>
      <c r="B16" s="626">
        <f t="shared" si="0"/>
        <v>2154</v>
      </c>
      <c r="C16" s="627">
        <f>SUM('10'!E14-'10'!D14)</f>
        <v>220</v>
      </c>
      <c r="D16" s="628">
        <f>SUM('11'!D14-'11'!E14)</f>
        <v>1934</v>
      </c>
      <c r="E16" s="629">
        <f t="shared" si="1"/>
        <v>1438</v>
      </c>
      <c r="F16" s="627">
        <f>SUM('14'!B16:F16)</f>
        <v>1438</v>
      </c>
      <c r="G16" s="628">
        <f>'14'!G16:I16</f>
        <v>0</v>
      </c>
      <c r="H16" s="630">
        <f t="shared" si="2"/>
        <v>716</v>
      </c>
      <c r="I16" s="627">
        <f>SUM('14'!K16:R16)</f>
        <v>216</v>
      </c>
      <c r="J16" s="627">
        <f>'14'!S16</f>
        <v>0</v>
      </c>
      <c r="K16" s="627">
        <f>'14'!T16</f>
        <v>500</v>
      </c>
      <c r="L16" s="631"/>
      <c r="M16" s="631"/>
    </row>
    <row r="17" spans="1:13" ht="17.25" customHeight="1" x14ac:dyDescent="0.25">
      <c r="A17" s="632" t="s">
        <v>1209</v>
      </c>
      <c r="B17" s="626">
        <f t="shared" si="0"/>
        <v>20211</v>
      </c>
      <c r="C17" s="627">
        <f>SUM('10'!E15-'10'!D15)</f>
        <v>1924</v>
      </c>
      <c r="D17" s="628">
        <f>SUM('11'!D15-'11'!E15)</f>
        <v>18287</v>
      </c>
      <c r="E17" s="629">
        <f t="shared" si="1"/>
        <v>1260</v>
      </c>
      <c r="F17" s="627">
        <f>SUM('14'!B17:F17)</f>
        <v>1260</v>
      </c>
      <c r="G17" s="628">
        <f>'14'!G17:I17</f>
        <v>0</v>
      </c>
      <c r="H17" s="630">
        <f t="shared" si="2"/>
        <v>18951</v>
      </c>
      <c r="I17" s="627">
        <f>SUM('14'!K17:R17)</f>
        <v>656</v>
      </c>
      <c r="J17" s="627">
        <v>0</v>
      </c>
      <c r="K17" s="627">
        <f>'14'!T17</f>
        <v>13295</v>
      </c>
      <c r="L17" s="631">
        <v>5000</v>
      </c>
      <c r="M17" s="631"/>
    </row>
    <row r="18" spans="1:13" ht="14.4" customHeight="1" x14ac:dyDescent="0.25">
      <c r="A18" s="635" t="s">
        <v>768</v>
      </c>
      <c r="B18" s="626">
        <f t="shared" si="0"/>
        <v>38171</v>
      </c>
      <c r="C18" s="627">
        <f>SUM('10'!E16-'10'!D16)</f>
        <v>-64603</v>
      </c>
      <c r="D18" s="628">
        <f>SUM('11'!D16-'11'!E16)</f>
        <v>102774</v>
      </c>
      <c r="E18" s="629">
        <f t="shared" si="1"/>
        <v>38171</v>
      </c>
      <c r="F18" s="627">
        <f>SUM('14'!B18:F18)</f>
        <v>38171</v>
      </c>
      <c r="G18" s="628">
        <f>'14'!G18:I18</f>
        <v>0</v>
      </c>
      <c r="H18" s="630">
        <f t="shared" si="2"/>
        <v>0</v>
      </c>
      <c r="I18" s="627">
        <f>SUM('14'!K18:R18)</f>
        <v>0</v>
      </c>
      <c r="J18" s="627">
        <v>0</v>
      </c>
      <c r="K18" s="627">
        <f>'14'!T18</f>
        <v>0</v>
      </c>
      <c r="L18" s="1331"/>
      <c r="M18" s="631"/>
    </row>
    <row r="19" spans="1:13" ht="14.4" customHeight="1" x14ac:dyDescent="0.25">
      <c r="A19" s="635" t="s">
        <v>1152</v>
      </c>
      <c r="B19" s="626">
        <f t="shared" si="0"/>
        <v>46337</v>
      </c>
      <c r="C19" s="627">
        <f>SUM('10'!E17-'10'!D17)</f>
        <v>-12953</v>
      </c>
      <c r="D19" s="628">
        <f>SUM('11'!D17-'11'!E17)</f>
        <v>59290</v>
      </c>
      <c r="E19" s="629">
        <f t="shared" si="1"/>
        <v>6864</v>
      </c>
      <c r="F19" s="627">
        <f>SUM('14'!B19:F19)</f>
        <v>6814</v>
      </c>
      <c r="G19" s="628">
        <f>'14'!G19:I19</f>
        <v>50</v>
      </c>
      <c r="H19" s="630">
        <f t="shared" si="2"/>
        <v>39473</v>
      </c>
      <c r="I19" s="627">
        <f>SUM('14'!K19:R19)</f>
        <v>0</v>
      </c>
      <c r="J19" s="627">
        <f>'14'!S19</f>
        <v>0</v>
      </c>
      <c r="K19" s="627">
        <f>'14'!T19</f>
        <v>39473</v>
      </c>
      <c r="L19" s="631"/>
      <c r="M19" s="631"/>
    </row>
    <row r="20" spans="1:13" ht="14.4" customHeight="1" x14ac:dyDescent="0.25">
      <c r="A20" s="635" t="s">
        <v>770</v>
      </c>
      <c r="B20" s="626">
        <f t="shared" si="0"/>
        <v>47083</v>
      </c>
      <c r="C20" s="627">
        <f>SUM('10'!E18-'10'!D18)</f>
        <v>4630</v>
      </c>
      <c r="D20" s="628">
        <f>SUM('11'!D18-'11'!E18)</f>
        <v>42453</v>
      </c>
      <c r="E20" s="629">
        <f t="shared" si="1"/>
        <v>12313</v>
      </c>
      <c r="F20" s="627">
        <f>SUM('14'!B20:F20)</f>
        <v>948</v>
      </c>
      <c r="G20" s="628">
        <f>'14'!G20:I20</f>
        <v>11365</v>
      </c>
      <c r="H20" s="630">
        <f t="shared" si="2"/>
        <v>34770</v>
      </c>
      <c r="I20" s="627">
        <f>SUM('14'!K20:R20)</f>
        <v>0</v>
      </c>
      <c r="J20" s="627">
        <f>'14'!S20</f>
        <v>0</v>
      </c>
      <c r="K20" s="627">
        <f>'14'!T20</f>
        <v>34770</v>
      </c>
      <c r="L20" s="631"/>
      <c r="M20" s="631"/>
    </row>
    <row r="21" spans="1:13" ht="17.399999999999999" customHeight="1" x14ac:dyDescent="0.25">
      <c r="A21" s="632" t="s">
        <v>777</v>
      </c>
      <c r="B21" s="626">
        <f t="shared" si="0"/>
        <v>21515</v>
      </c>
      <c r="C21" s="627">
        <f>SUM('10'!E19-'10'!D19)</f>
        <v>384</v>
      </c>
      <c r="D21" s="628">
        <f>SUM('11'!D19-'11'!E19)</f>
        <v>21131</v>
      </c>
      <c r="E21" s="629">
        <f t="shared" si="1"/>
        <v>0</v>
      </c>
      <c r="F21" s="627">
        <f>SUM('14'!B21:F21)</f>
        <v>0</v>
      </c>
      <c r="G21" s="628">
        <f>'14'!G21:I21</f>
        <v>0</v>
      </c>
      <c r="H21" s="630">
        <f t="shared" si="2"/>
        <v>21515</v>
      </c>
      <c r="I21" s="627">
        <f>SUM('14'!K21:R21)</f>
        <v>7515</v>
      </c>
      <c r="J21" s="627">
        <f>'14'!S21</f>
        <v>0</v>
      </c>
      <c r="K21" s="627">
        <f>'14'!T21</f>
        <v>14000</v>
      </c>
      <c r="L21" s="631"/>
      <c r="M21" s="631"/>
    </row>
    <row r="22" spans="1:13" ht="14.25" customHeight="1" x14ac:dyDescent="0.25">
      <c r="A22" s="635" t="s">
        <v>772</v>
      </c>
      <c r="B22" s="626">
        <f t="shared" si="0"/>
        <v>6496</v>
      </c>
      <c r="C22" s="627">
        <f>SUM('10'!E20-'10'!D20)</f>
        <v>-5697</v>
      </c>
      <c r="D22" s="628">
        <f>SUM('11'!D20-'11'!E20)</f>
        <v>12193</v>
      </c>
      <c r="E22" s="629">
        <f t="shared" si="1"/>
        <v>0</v>
      </c>
      <c r="F22" s="627">
        <f>SUM('14'!B22:F22)</f>
        <v>0</v>
      </c>
      <c r="G22" s="628">
        <f>'14'!G22:I22</f>
        <v>0</v>
      </c>
      <c r="H22" s="630">
        <f t="shared" si="2"/>
        <v>6496</v>
      </c>
      <c r="I22" s="627">
        <f>SUM('14'!K22:R22)</f>
        <v>0</v>
      </c>
      <c r="J22" s="627">
        <f>'14'!S22</f>
        <v>0</v>
      </c>
      <c r="K22" s="627">
        <f>'14'!T22</f>
        <v>6496</v>
      </c>
      <c r="L22" s="631"/>
      <c r="M22" s="631"/>
    </row>
    <row r="23" spans="1:13" ht="25.5" customHeight="1" x14ac:dyDescent="0.3">
      <c r="A23" s="583" t="s">
        <v>1210</v>
      </c>
      <c r="B23" s="636">
        <f t="shared" ref="B23:M23" si="3">SUM(B5:B22)</f>
        <v>1024945</v>
      </c>
      <c r="C23" s="636">
        <f t="shared" si="3"/>
        <v>-75980</v>
      </c>
      <c r="D23" s="637">
        <f t="shared" si="3"/>
        <v>1100925</v>
      </c>
      <c r="E23" s="638">
        <f t="shared" si="3"/>
        <v>138756</v>
      </c>
      <c r="F23" s="636">
        <f t="shared" si="3"/>
        <v>124133</v>
      </c>
      <c r="G23" s="637">
        <f t="shared" si="3"/>
        <v>14623</v>
      </c>
      <c r="H23" s="638">
        <f t="shared" si="3"/>
        <v>886189</v>
      </c>
      <c r="I23" s="636">
        <f t="shared" si="3"/>
        <v>250952</v>
      </c>
      <c r="J23" s="636">
        <f t="shared" si="3"/>
        <v>99697</v>
      </c>
      <c r="K23" s="636">
        <f t="shared" si="3"/>
        <v>369336</v>
      </c>
      <c r="L23" s="636">
        <f t="shared" si="3"/>
        <v>140392</v>
      </c>
      <c r="M23" s="636">
        <f t="shared" si="3"/>
        <v>25812</v>
      </c>
    </row>
    <row r="24" spans="1:13" ht="14.4" customHeight="1" x14ac:dyDescent="0.3">
      <c r="A24" s="639" t="s">
        <v>1154</v>
      </c>
      <c r="B24" s="640">
        <f>SUM(C24:D24)</f>
        <v>7801836</v>
      </c>
      <c r="C24" s="641">
        <f>SUM('5'!F14-'5'!E14)</f>
        <v>-24983873</v>
      </c>
      <c r="D24" s="633">
        <f>SUM('7'!E16-'7'!F16)</f>
        <v>32785709</v>
      </c>
      <c r="E24" s="629">
        <f>SUM(F24+G24)</f>
        <v>4361689</v>
      </c>
      <c r="F24" s="631">
        <v>630334</v>
      </c>
      <c r="G24" s="633">
        <v>3731355</v>
      </c>
      <c r="H24" s="642">
        <f>SUM(I24:M24)</f>
        <v>3440147</v>
      </c>
      <c r="I24" s="899">
        <v>99933</v>
      </c>
      <c r="J24" s="899">
        <v>1002297</v>
      </c>
      <c r="K24" s="899">
        <v>783364</v>
      </c>
      <c r="L24" s="899">
        <v>1554553</v>
      </c>
      <c r="M24" s="899"/>
    </row>
    <row r="25" spans="1:13" ht="27" customHeight="1" x14ac:dyDescent="0.3">
      <c r="A25" s="643" t="s">
        <v>1211</v>
      </c>
      <c r="B25" s="636">
        <f t="shared" ref="B25:M25" si="4">SUM(B23:B24)</f>
        <v>8826781</v>
      </c>
      <c r="C25" s="636">
        <f t="shared" si="4"/>
        <v>-25059853</v>
      </c>
      <c r="D25" s="637">
        <f t="shared" si="4"/>
        <v>33886634</v>
      </c>
      <c r="E25" s="638">
        <f t="shared" si="4"/>
        <v>4500445</v>
      </c>
      <c r="F25" s="636">
        <f t="shared" si="4"/>
        <v>754467</v>
      </c>
      <c r="G25" s="637">
        <f t="shared" si="4"/>
        <v>3745978</v>
      </c>
      <c r="H25" s="638">
        <f t="shared" si="4"/>
        <v>4326336</v>
      </c>
      <c r="I25" s="636">
        <f t="shared" si="4"/>
        <v>350885</v>
      </c>
      <c r="J25" s="636">
        <f t="shared" si="4"/>
        <v>1101994</v>
      </c>
      <c r="K25" s="636">
        <f t="shared" si="4"/>
        <v>1152700</v>
      </c>
      <c r="L25" s="636">
        <f t="shared" si="4"/>
        <v>1694945</v>
      </c>
      <c r="M25" s="636">
        <f t="shared" si="4"/>
        <v>25812</v>
      </c>
    </row>
    <row r="26" spans="1:13" x14ac:dyDescent="0.25">
      <c r="A26" s="616"/>
      <c r="B26" s="616"/>
      <c r="C26" s="616"/>
      <c r="D26" s="616"/>
      <c r="E26" s="644"/>
      <c r="F26" s="616"/>
      <c r="G26" s="616"/>
      <c r="H26" s="616"/>
      <c r="I26" s="616"/>
      <c r="J26" s="616"/>
      <c r="K26" s="616"/>
      <c r="L26" s="616"/>
      <c r="M26" s="616"/>
    </row>
    <row r="27" spans="1:13" x14ac:dyDescent="0.25">
      <c r="A27" s="616"/>
      <c r="B27" s="616"/>
      <c r="C27" s="616"/>
      <c r="D27" s="616"/>
      <c r="E27" s="644"/>
      <c r="F27" s="616"/>
      <c r="G27" s="616"/>
      <c r="H27" s="616"/>
      <c r="I27" s="616"/>
      <c r="J27" s="616"/>
      <c r="K27" s="616"/>
      <c r="L27" s="616"/>
      <c r="M27" s="616"/>
    </row>
  </sheetData>
  <mergeCells count="16">
    <mergeCell ref="I1:M1"/>
    <mergeCell ref="C2:C3"/>
    <mergeCell ref="D2:D3"/>
    <mergeCell ref="F2:F3"/>
    <mergeCell ref="G2:G3"/>
    <mergeCell ref="I2:I3"/>
    <mergeCell ref="J2:J3"/>
    <mergeCell ref="K2:K3"/>
    <mergeCell ref="L2:L3"/>
    <mergeCell ref="M2:M3"/>
    <mergeCell ref="H1:H3"/>
    <mergeCell ref="A1:A3"/>
    <mergeCell ref="B1:B3"/>
    <mergeCell ref="C1:D1"/>
    <mergeCell ref="E1:E3"/>
    <mergeCell ref="F1:G1"/>
  </mergeCells>
  <printOptions horizontalCentered="1" verticalCentered="1"/>
  <pageMargins left="7.874015748031496E-2" right="7.874015748031496E-2" top="0.19685039370078741" bottom="0.19685039370078741" header="0.31496062992125984" footer="0.31496062992125984"/>
  <pageSetup paperSize="9" scale="80" orientation="landscape" r:id="rId1"/>
  <headerFooter alignWithMargins="0">
    <oddHeader>&amp;C&amp;"Times New Roman,Félkövér dőlt"ZALAEGERSZEG MEGYEI JOGÚ VÁROS 
ÖNKORMÁNYZATÁNAK MARADVÁNYA 2021. ÉVBEN&amp;R&amp;"Times New Roman,Félkövér dőlt"13.  melléklet
Adatok: ezer Ft-ban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V31"/>
  <sheetViews>
    <sheetView zoomScale="93" zoomScaleNormal="93" workbookViewId="0">
      <pane xSplit="1" ySplit="2" topLeftCell="E6" activePane="bottomRight" state="frozen"/>
      <selection activeCell="A20" sqref="A20"/>
      <selection pane="topRight" activeCell="A20" sqref="A20"/>
      <selection pane="bottomLeft" activeCell="A20" sqref="A20"/>
      <selection pane="bottomRight" activeCell="A21" sqref="A21:XFD21"/>
    </sheetView>
  </sheetViews>
  <sheetFormatPr defaultRowHeight="13.2" x14ac:dyDescent="0.25"/>
  <cols>
    <col min="1" max="1" width="31.44140625" style="592" customWidth="1"/>
    <col min="2" max="6" width="9.33203125" style="592"/>
    <col min="7" max="7" width="9.77734375" style="592" customWidth="1"/>
    <col min="8" max="8" width="10" style="592" customWidth="1"/>
    <col min="9" max="9" width="9.33203125" style="592"/>
    <col min="10" max="12" width="11" style="592" customWidth="1"/>
    <col min="13" max="14" width="10.77734375" style="592" customWidth="1"/>
    <col min="15" max="18" width="10.109375" style="592" customWidth="1"/>
    <col min="19" max="19" width="10.33203125" style="592" customWidth="1"/>
    <col min="20" max="20" width="16.44140625" style="592" customWidth="1"/>
    <col min="21" max="21" width="10.6640625" style="592" customWidth="1"/>
    <col min="22" max="22" width="14.6640625" style="592" customWidth="1"/>
    <col min="23" max="261" width="9.33203125" style="592"/>
    <col min="262" max="262" width="31.44140625" style="592" customWidth="1"/>
    <col min="263" max="267" width="9.33203125" style="592"/>
    <col min="268" max="268" width="9.77734375" style="592" customWidth="1"/>
    <col min="269" max="269" width="10" style="592" customWidth="1"/>
    <col min="270" max="270" width="9.33203125" style="592"/>
    <col min="271" max="271" width="11" style="592" customWidth="1"/>
    <col min="272" max="272" width="10.77734375" style="592" customWidth="1"/>
    <col min="273" max="273" width="10.109375" style="592" customWidth="1"/>
    <col min="274" max="274" width="10.33203125" style="592" customWidth="1"/>
    <col min="275" max="275" width="16.44140625" style="592" customWidth="1"/>
    <col min="276" max="276" width="14.44140625" style="592" customWidth="1"/>
    <col min="277" max="277" width="10.6640625" style="592" customWidth="1"/>
    <col min="278" max="278" width="14.6640625" style="592" customWidth="1"/>
    <col min="279" max="517" width="9.33203125" style="592"/>
    <col min="518" max="518" width="31.44140625" style="592" customWidth="1"/>
    <col min="519" max="523" width="9.33203125" style="592"/>
    <col min="524" max="524" width="9.77734375" style="592" customWidth="1"/>
    <col min="525" max="525" width="10" style="592" customWidth="1"/>
    <col min="526" max="526" width="9.33203125" style="592"/>
    <col min="527" max="527" width="11" style="592" customWidth="1"/>
    <col min="528" max="528" width="10.77734375" style="592" customWidth="1"/>
    <col min="529" max="529" width="10.109375" style="592" customWidth="1"/>
    <col min="530" max="530" width="10.33203125" style="592" customWidth="1"/>
    <col min="531" max="531" width="16.44140625" style="592" customWidth="1"/>
    <col min="532" max="532" width="14.44140625" style="592" customWidth="1"/>
    <col min="533" max="533" width="10.6640625" style="592" customWidth="1"/>
    <col min="534" max="534" width="14.6640625" style="592" customWidth="1"/>
    <col min="535" max="773" width="9.33203125" style="592"/>
    <col min="774" max="774" width="31.44140625" style="592" customWidth="1"/>
    <col min="775" max="779" width="9.33203125" style="592"/>
    <col min="780" max="780" width="9.77734375" style="592" customWidth="1"/>
    <col min="781" max="781" width="10" style="592" customWidth="1"/>
    <col min="782" max="782" width="9.33203125" style="592"/>
    <col min="783" max="783" width="11" style="592" customWidth="1"/>
    <col min="784" max="784" width="10.77734375" style="592" customWidth="1"/>
    <col min="785" max="785" width="10.109375" style="592" customWidth="1"/>
    <col min="786" max="786" width="10.33203125" style="592" customWidth="1"/>
    <col min="787" max="787" width="16.44140625" style="592" customWidth="1"/>
    <col min="788" max="788" width="14.44140625" style="592" customWidth="1"/>
    <col min="789" max="789" width="10.6640625" style="592" customWidth="1"/>
    <col min="790" max="790" width="14.6640625" style="592" customWidth="1"/>
    <col min="791" max="1029" width="9.33203125" style="592"/>
    <col min="1030" max="1030" width="31.44140625" style="592" customWidth="1"/>
    <col min="1031" max="1035" width="9.33203125" style="592"/>
    <col min="1036" max="1036" width="9.77734375" style="592" customWidth="1"/>
    <col min="1037" max="1037" width="10" style="592" customWidth="1"/>
    <col min="1038" max="1038" width="9.33203125" style="592"/>
    <col min="1039" max="1039" width="11" style="592" customWidth="1"/>
    <col min="1040" max="1040" width="10.77734375" style="592" customWidth="1"/>
    <col min="1041" max="1041" width="10.109375" style="592" customWidth="1"/>
    <col min="1042" max="1042" width="10.33203125" style="592" customWidth="1"/>
    <col min="1043" max="1043" width="16.44140625" style="592" customWidth="1"/>
    <col min="1044" max="1044" width="14.44140625" style="592" customWidth="1"/>
    <col min="1045" max="1045" width="10.6640625" style="592" customWidth="1"/>
    <col min="1046" max="1046" width="14.6640625" style="592" customWidth="1"/>
    <col min="1047" max="1285" width="9.33203125" style="592"/>
    <col min="1286" max="1286" width="31.44140625" style="592" customWidth="1"/>
    <col min="1287" max="1291" width="9.33203125" style="592"/>
    <col min="1292" max="1292" width="9.77734375" style="592" customWidth="1"/>
    <col min="1293" max="1293" width="10" style="592" customWidth="1"/>
    <col min="1294" max="1294" width="9.33203125" style="592"/>
    <col min="1295" max="1295" width="11" style="592" customWidth="1"/>
    <col min="1296" max="1296" width="10.77734375" style="592" customWidth="1"/>
    <col min="1297" max="1297" width="10.109375" style="592" customWidth="1"/>
    <col min="1298" max="1298" width="10.33203125" style="592" customWidth="1"/>
    <col min="1299" max="1299" width="16.44140625" style="592" customWidth="1"/>
    <col min="1300" max="1300" width="14.44140625" style="592" customWidth="1"/>
    <col min="1301" max="1301" width="10.6640625" style="592" customWidth="1"/>
    <col min="1302" max="1302" width="14.6640625" style="592" customWidth="1"/>
    <col min="1303" max="1541" width="9.33203125" style="592"/>
    <col min="1542" max="1542" width="31.44140625" style="592" customWidth="1"/>
    <col min="1543" max="1547" width="9.33203125" style="592"/>
    <col min="1548" max="1548" width="9.77734375" style="592" customWidth="1"/>
    <col min="1549" max="1549" width="10" style="592" customWidth="1"/>
    <col min="1550" max="1550" width="9.33203125" style="592"/>
    <col min="1551" max="1551" width="11" style="592" customWidth="1"/>
    <col min="1552" max="1552" width="10.77734375" style="592" customWidth="1"/>
    <col min="1553" max="1553" width="10.109375" style="592" customWidth="1"/>
    <col min="1554" max="1554" width="10.33203125" style="592" customWidth="1"/>
    <col min="1555" max="1555" width="16.44140625" style="592" customWidth="1"/>
    <col min="1556" max="1556" width="14.44140625" style="592" customWidth="1"/>
    <col min="1557" max="1557" width="10.6640625" style="592" customWidth="1"/>
    <col min="1558" max="1558" width="14.6640625" style="592" customWidth="1"/>
    <col min="1559" max="1797" width="9.33203125" style="592"/>
    <col min="1798" max="1798" width="31.44140625" style="592" customWidth="1"/>
    <col min="1799" max="1803" width="9.33203125" style="592"/>
    <col min="1804" max="1804" width="9.77734375" style="592" customWidth="1"/>
    <col min="1805" max="1805" width="10" style="592" customWidth="1"/>
    <col min="1806" max="1806" width="9.33203125" style="592"/>
    <col min="1807" max="1807" width="11" style="592" customWidth="1"/>
    <col min="1808" max="1808" width="10.77734375" style="592" customWidth="1"/>
    <col min="1809" max="1809" width="10.109375" style="592" customWidth="1"/>
    <col min="1810" max="1810" width="10.33203125" style="592" customWidth="1"/>
    <col min="1811" max="1811" width="16.44140625" style="592" customWidth="1"/>
    <col min="1812" max="1812" width="14.44140625" style="592" customWidth="1"/>
    <col min="1813" max="1813" width="10.6640625" style="592" customWidth="1"/>
    <col min="1814" max="1814" width="14.6640625" style="592" customWidth="1"/>
    <col min="1815" max="2053" width="9.33203125" style="592"/>
    <col min="2054" max="2054" width="31.44140625" style="592" customWidth="1"/>
    <col min="2055" max="2059" width="9.33203125" style="592"/>
    <col min="2060" max="2060" width="9.77734375" style="592" customWidth="1"/>
    <col min="2061" max="2061" width="10" style="592" customWidth="1"/>
    <col min="2062" max="2062" width="9.33203125" style="592"/>
    <col min="2063" max="2063" width="11" style="592" customWidth="1"/>
    <col min="2064" max="2064" width="10.77734375" style="592" customWidth="1"/>
    <col min="2065" max="2065" width="10.109375" style="592" customWidth="1"/>
    <col min="2066" max="2066" width="10.33203125" style="592" customWidth="1"/>
    <col min="2067" max="2067" width="16.44140625" style="592" customWidth="1"/>
    <col min="2068" max="2068" width="14.44140625" style="592" customWidth="1"/>
    <col min="2069" max="2069" width="10.6640625" style="592" customWidth="1"/>
    <col min="2070" max="2070" width="14.6640625" style="592" customWidth="1"/>
    <col min="2071" max="2309" width="9.33203125" style="592"/>
    <col min="2310" max="2310" width="31.44140625" style="592" customWidth="1"/>
    <col min="2311" max="2315" width="9.33203125" style="592"/>
    <col min="2316" max="2316" width="9.77734375" style="592" customWidth="1"/>
    <col min="2317" max="2317" width="10" style="592" customWidth="1"/>
    <col min="2318" max="2318" width="9.33203125" style="592"/>
    <col min="2319" max="2319" width="11" style="592" customWidth="1"/>
    <col min="2320" max="2320" width="10.77734375" style="592" customWidth="1"/>
    <col min="2321" max="2321" width="10.109375" style="592" customWidth="1"/>
    <col min="2322" max="2322" width="10.33203125" style="592" customWidth="1"/>
    <col min="2323" max="2323" width="16.44140625" style="592" customWidth="1"/>
    <col min="2324" max="2324" width="14.44140625" style="592" customWidth="1"/>
    <col min="2325" max="2325" width="10.6640625" style="592" customWidth="1"/>
    <col min="2326" max="2326" width="14.6640625" style="592" customWidth="1"/>
    <col min="2327" max="2565" width="9.33203125" style="592"/>
    <col min="2566" max="2566" width="31.44140625" style="592" customWidth="1"/>
    <col min="2567" max="2571" width="9.33203125" style="592"/>
    <col min="2572" max="2572" width="9.77734375" style="592" customWidth="1"/>
    <col min="2573" max="2573" width="10" style="592" customWidth="1"/>
    <col min="2574" max="2574" width="9.33203125" style="592"/>
    <col min="2575" max="2575" width="11" style="592" customWidth="1"/>
    <col min="2576" max="2576" width="10.77734375" style="592" customWidth="1"/>
    <col min="2577" max="2577" width="10.109375" style="592" customWidth="1"/>
    <col min="2578" max="2578" width="10.33203125" style="592" customWidth="1"/>
    <col min="2579" max="2579" width="16.44140625" style="592" customWidth="1"/>
    <col min="2580" max="2580" width="14.44140625" style="592" customWidth="1"/>
    <col min="2581" max="2581" width="10.6640625" style="592" customWidth="1"/>
    <col min="2582" max="2582" width="14.6640625" style="592" customWidth="1"/>
    <col min="2583" max="2821" width="9.33203125" style="592"/>
    <col min="2822" max="2822" width="31.44140625" style="592" customWidth="1"/>
    <col min="2823" max="2827" width="9.33203125" style="592"/>
    <col min="2828" max="2828" width="9.77734375" style="592" customWidth="1"/>
    <col min="2829" max="2829" width="10" style="592" customWidth="1"/>
    <col min="2830" max="2830" width="9.33203125" style="592"/>
    <col min="2831" max="2831" width="11" style="592" customWidth="1"/>
    <col min="2832" max="2832" width="10.77734375" style="592" customWidth="1"/>
    <col min="2833" max="2833" width="10.109375" style="592" customWidth="1"/>
    <col min="2834" max="2834" width="10.33203125" style="592" customWidth="1"/>
    <col min="2835" max="2835" width="16.44140625" style="592" customWidth="1"/>
    <col min="2836" max="2836" width="14.44140625" style="592" customWidth="1"/>
    <col min="2837" max="2837" width="10.6640625" style="592" customWidth="1"/>
    <col min="2838" max="2838" width="14.6640625" style="592" customWidth="1"/>
    <col min="2839" max="3077" width="9.33203125" style="592"/>
    <col min="3078" max="3078" width="31.44140625" style="592" customWidth="1"/>
    <col min="3079" max="3083" width="9.33203125" style="592"/>
    <col min="3084" max="3084" width="9.77734375" style="592" customWidth="1"/>
    <col min="3085" max="3085" width="10" style="592" customWidth="1"/>
    <col min="3086" max="3086" width="9.33203125" style="592"/>
    <col min="3087" max="3087" width="11" style="592" customWidth="1"/>
    <col min="3088" max="3088" width="10.77734375" style="592" customWidth="1"/>
    <col min="3089" max="3089" width="10.109375" style="592" customWidth="1"/>
    <col min="3090" max="3090" width="10.33203125" style="592" customWidth="1"/>
    <col min="3091" max="3091" width="16.44140625" style="592" customWidth="1"/>
    <col min="3092" max="3092" width="14.44140625" style="592" customWidth="1"/>
    <col min="3093" max="3093" width="10.6640625" style="592" customWidth="1"/>
    <col min="3094" max="3094" width="14.6640625" style="592" customWidth="1"/>
    <col min="3095" max="3333" width="9.33203125" style="592"/>
    <col min="3334" max="3334" width="31.44140625" style="592" customWidth="1"/>
    <col min="3335" max="3339" width="9.33203125" style="592"/>
    <col min="3340" max="3340" width="9.77734375" style="592" customWidth="1"/>
    <col min="3341" max="3341" width="10" style="592" customWidth="1"/>
    <col min="3342" max="3342" width="9.33203125" style="592"/>
    <col min="3343" max="3343" width="11" style="592" customWidth="1"/>
    <col min="3344" max="3344" width="10.77734375" style="592" customWidth="1"/>
    <col min="3345" max="3345" width="10.109375" style="592" customWidth="1"/>
    <col min="3346" max="3346" width="10.33203125" style="592" customWidth="1"/>
    <col min="3347" max="3347" width="16.44140625" style="592" customWidth="1"/>
    <col min="3348" max="3348" width="14.44140625" style="592" customWidth="1"/>
    <col min="3349" max="3349" width="10.6640625" style="592" customWidth="1"/>
    <col min="3350" max="3350" width="14.6640625" style="592" customWidth="1"/>
    <col min="3351" max="3589" width="9.33203125" style="592"/>
    <col min="3590" max="3590" width="31.44140625" style="592" customWidth="1"/>
    <col min="3591" max="3595" width="9.33203125" style="592"/>
    <col min="3596" max="3596" width="9.77734375" style="592" customWidth="1"/>
    <col min="3597" max="3597" width="10" style="592" customWidth="1"/>
    <col min="3598" max="3598" width="9.33203125" style="592"/>
    <col min="3599" max="3599" width="11" style="592" customWidth="1"/>
    <col min="3600" max="3600" width="10.77734375" style="592" customWidth="1"/>
    <col min="3601" max="3601" width="10.109375" style="592" customWidth="1"/>
    <col min="3602" max="3602" width="10.33203125" style="592" customWidth="1"/>
    <col min="3603" max="3603" width="16.44140625" style="592" customWidth="1"/>
    <col min="3604" max="3604" width="14.44140625" style="592" customWidth="1"/>
    <col min="3605" max="3605" width="10.6640625" style="592" customWidth="1"/>
    <col min="3606" max="3606" width="14.6640625" style="592" customWidth="1"/>
    <col min="3607" max="3845" width="9.33203125" style="592"/>
    <col min="3846" max="3846" width="31.44140625" style="592" customWidth="1"/>
    <col min="3847" max="3851" width="9.33203125" style="592"/>
    <col min="3852" max="3852" width="9.77734375" style="592" customWidth="1"/>
    <col min="3853" max="3853" width="10" style="592" customWidth="1"/>
    <col min="3854" max="3854" width="9.33203125" style="592"/>
    <col min="3855" max="3855" width="11" style="592" customWidth="1"/>
    <col min="3856" max="3856" width="10.77734375" style="592" customWidth="1"/>
    <col min="3857" max="3857" width="10.109375" style="592" customWidth="1"/>
    <col min="3858" max="3858" width="10.33203125" style="592" customWidth="1"/>
    <col min="3859" max="3859" width="16.44140625" style="592" customWidth="1"/>
    <col min="3860" max="3860" width="14.44140625" style="592" customWidth="1"/>
    <col min="3861" max="3861" width="10.6640625" style="592" customWidth="1"/>
    <col min="3862" max="3862" width="14.6640625" style="592" customWidth="1"/>
    <col min="3863" max="4101" width="9.33203125" style="592"/>
    <col min="4102" max="4102" width="31.44140625" style="592" customWidth="1"/>
    <col min="4103" max="4107" width="9.33203125" style="592"/>
    <col min="4108" max="4108" width="9.77734375" style="592" customWidth="1"/>
    <col min="4109" max="4109" width="10" style="592" customWidth="1"/>
    <col min="4110" max="4110" width="9.33203125" style="592"/>
    <col min="4111" max="4111" width="11" style="592" customWidth="1"/>
    <col min="4112" max="4112" width="10.77734375" style="592" customWidth="1"/>
    <col min="4113" max="4113" width="10.109375" style="592" customWidth="1"/>
    <col min="4114" max="4114" width="10.33203125" style="592" customWidth="1"/>
    <col min="4115" max="4115" width="16.44140625" style="592" customWidth="1"/>
    <col min="4116" max="4116" width="14.44140625" style="592" customWidth="1"/>
    <col min="4117" max="4117" width="10.6640625" style="592" customWidth="1"/>
    <col min="4118" max="4118" width="14.6640625" style="592" customWidth="1"/>
    <col min="4119" max="4357" width="9.33203125" style="592"/>
    <col min="4358" max="4358" width="31.44140625" style="592" customWidth="1"/>
    <col min="4359" max="4363" width="9.33203125" style="592"/>
    <col min="4364" max="4364" width="9.77734375" style="592" customWidth="1"/>
    <col min="4365" max="4365" width="10" style="592" customWidth="1"/>
    <col min="4366" max="4366" width="9.33203125" style="592"/>
    <col min="4367" max="4367" width="11" style="592" customWidth="1"/>
    <col min="4368" max="4368" width="10.77734375" style="592" customWidth="1"/>
    <col min="4369" max="4369" width="10.109375" style="592" customWidth="1"/>
    <col min="4370" max="4370" width="10.33203125" style="592" customWidth="1"/>
    <col min="4371" max="4371" width="16.44140625" style="592" customWidth="1"/>
    <col min="4372" max="4372" width="14.44140625" style="592" customWidth="1"/>
    <col min="4373" max="4373" width="10.6640625" style="592" customWidth="1"/>
    <col min="4374" max="4374" width="14.6640625" style="592" customWidth="1"/>
    <col min="4375" max="4613" width="9.33203125" style="592"/>
    <col min="4614" max="4614" width="31.44140625" style="592" customWidth="1"/>
    <col min="4615" max="4619" width="9.33203125" style="592"/>
    <col min="4620" max="4620" width="9.77734375" style="592" customWidth="1"/>
    <col min="4621" max="4621" width="10" style="592" customWidth="1"/>
    <col min="4622" max="4622" width="9.33203125" style="592"/>
    <col min="4623" max="4623" width="11" style="592" customWidth="1"/>
    <col min="4624" max="4624" width="10.77734375" style="592" customWidth="1"/>
    <col min="4625" max="4625" width="10.109375" style="592" customWidth="1"/>
    <col min="4626" max="4626" width="10.33203125" style="592" customWidth="1"/>
    <col min="4627" max="4627" width="16.44140625" style="592" customWidth="1"/>
    <col min="4628" max="4628" width="14.44140625" style="592" customWidth="1"/>
    <col min="4629" max="4629" width="10.6640625" style="592" customWidth="1"/>
    <col min="4630" max="4630" width="14.6640625" style="592" customWidth="1"/>
    <col min="4631" max="4869" width="9.33203125" style="592"/>
    <col min="4870" max="4870" width="31.44140625" style="592" customWidth="1"/>
    <col min="4871" max="4875" width="9.33203125" style="592"/>
    <col min="4876" max="4876" width="9.77734375" style="592" customWidth="1"/>
    <col min="4877" max="4877" width="10" style="592" customWidth="1"/>
    <col min="4878" max="4878" width="9.33203125" style="592"/>
    <col min="4879" max="4879" width="11" style="592" customWidth="1"/>
    <col min="4880" max="4880" width="10.77734375" style="592" customWidth="1"/>
    <col min="4881" max="4881" width="10.109375" style="592" customWidth="1"/>
    <col min="4882" max="4882" width="10.33203125" style="592" customWidth="1"/>
    <col min="4883" max="4883" width="16.44140625" style="592" customWidth="1"/>
    <col min="4884" max="4884" width="14.44140625" style="592" customWidth="1"/>
    <col min="4885" max="4885" width="10.6640625" style="592" customWidth="1"/>
    <col min="4886" max="4886" width="14.6640625" style="592" customWidth="1"/>
    <col min="4887" max="5125" width="9.33203125" style="592"/>
    <col min="5126" max="5126" width="31.44140625" style="592" customWidth="1"/>
    <col min="5127" max="5131" width="9.33203125" style="592"/>
    <col min="5132" max="5132" width="9.77734375" style="592" customWidth="1"/>
    <col min="5133" max="5133" width="10" style="592" customWidth="1"/>
    <col min="5134" max="5134" width="9.33203125" style="592"/>
    <col min="5135" max="5135" width="11" style="592" customWidth="1"/>
    <col min="5136" max="5136" width="10.77734375" style="592" customWidth="1"/>
    <col min="5137" max="5137" width="10.109375" style="592" customWidth="1"/>
    <col min="5138" max="5138" width="10.33203125" style="592" customWidth="1"/>
    <col min="5139" max="5139" width="16.44140625" style="592" customWidth="1"/>
    <col min="5140" max="5140" width="14.44140625" style="592" customWidth="1"/>
    <col min="5141" max="5141" width="10.6640625" style="592" customWidth="1"/>
    <col min="5142" max="5142" width="14.6640625" style="592" customWidth="1"/>
    <col min="5143" max="5381" width="9.33203125" style="592"/>
    <col min="5382" max="5382" width="31.44140625" style="592" customWidth="1"/>
    <col min="5383" max="5387" width="9.33203125" style="592"/>
    <col min="5388" max="5388" width="9.77734375" style="592" customWidth="1"/>
    <col min="5389" max="5389" width="10" style="592" customWidth="1"/>
    <col min="5390" max="5390" width="9.33203125" style="592"/>
    <col min="5391" max="5391" width="11" style="592" customWidth="1"/>
    <col min="5392" max="5392" width="10.77734375" style="592" customWidth="1"/>
    <col min="5393" max="5393" width="10.109375" style="592" customWidth="1"/>
    <col min="5394" max="5394" width="10.33203125" style="592" customWidth="1"/>
    <col min="5395" max="5395" width="16.44140625" style="592" customWidth="1"/>
    <col min="5396" max="5396" width="14.44140625" style="592" customWidth="1"/>
    <col min="5397" max="5397" width="10.6640625" style="592" customWidth="1"/>
    <col min="5398" max="5398" width="14.6640625" style="592" customWidth="1"/>
    <col min="5399" max="5637" width="9.33203125" style="592"/>
    <col min="5638" max="5638" width="31.44140625" style="592" customWidth="1"/>
    <col min="5639" max="5643" width="9.33203125" style="592"/>
    <col min="5644" max="5644" width="9.77734375" style="592" customWidth="1"/>
    <col min="5645" max="5645" width="10" style="592" customWidth="1"/>
    <col min="5646" max="5646" width="9.33203125" style="592"/>
    <col min="5647" max="5647" width="11" style="592" customWidth="1"/>
    <col min="5648" max="5648" width="10.77734375" style="592" customWidth="1"/>
    <col min="5649" max="5649" width="10.109375" style="592" customWidth="1"/>
    <col min="5650" max="5650" width="10.33203125" style="592" customWidth="1"/>
    <col min="5651" max="5651" width="16.44140625" style="592" customWidth="1"/>
    <col min="5652" max="5652" width="14.44140625" style="592" customWidth="1"/>
    <col min="5653" max="5653" width="10.6640625" style="592" customWidth="1"/>
    <col min="5654" max="5654" width="14.6640625" style="592" customWidth="1"/>
    <col min="5655" max="5893" width="9.33203125" style="592"/>
    <col min="5894" max="5894" width="31.44140625" style="592" customWidth="1"/>
    <col min="5895" max="5899" width="9.33203125" style="592"/>
    <col min="5900" max="5900" width="9.77734375" style="592" customWidth="1"/>
    <col min="5901" max="5901" width="10" style="592" customWidth="1"/>
    <col min="5902" max="5902" width="9.33203125" style="592"/>
    <col min="5903" max="5903" width="11" style="592" customWidth="1"/>
    <col min="5904" max="5904" width="10.77734375" style="592" customWidth="1"/>
    <col min="5905" max="5905" width="10.109375" style="592" customWidth="1"/>
    <col min="5906" max="5906" width="10.33203125" style="592" customWidth="1"/>
    <col min="5907" max="5907" width="16.44140625" style="592" customWidth="1"/>
    <col min="5908" max="5908" width="14.44140625" style="592" customWidth="1"/>
    <col min="5909" max="5909" width="10.6640625" style="592" customWidth="1"/>
    <col min="5910" max="5910" width="14.6640625" style="592" customWidth="1"/>
    <col min="5911" max="6149" width="9.33203125" style="592"/>
    <col min="6150" max="6150" width="31.44140625" style="592" customWidth="1"/>
    <col min="6151" max="6155" width="9.33203125" style="592"/>
    <col min="6156" max="6156" width="9.77734375" style="592" customWidth="1"/>
    <col min="6157" max="6157" width="10" style="592" customWidth="1"/>
    <col min="6158" max="6158" width="9.33203125" style="592"/>
    <col min="6159" max="6159" width="11" style="592" customWidth="1"/>
    <col min="6160" max="6160" width="10.77734375" style="592" customWidth="1"/>
    <col min="6161" max="6161" width="10.109375" style="592" customWidth="1"/>
    <col min="6162" max="6162" width="10.33203125" style="592" customWidth="1"/>
    <col min="6163" max="6163" width="16.44140625" style="592" customWidth="1"/>
    <col min="6164" max="6164" width="14.44140625" style="592" customWidth="1"/>
    <col min="6165" max="6165" width="10.6640625" style="592" customWidth="1"/>
    <col min="6166" max="6166" width="14.6640625" style="592" customWidth="1"/>
    <col min="6167" max="6405" width="9.33203125" style="592"/>
    <col min="6406" max="6406" width="31.44140625" style="592" customWidth="1"/>
    <col min="6407" max="6411" width="9.33203125" style="592"/>
    <col min="6412" max="6412" width="9.77734375" style="592" customWidth="1"/>
    <col min="6413" max="6413" width="10" style="592" customWidth="1"/>
    <col min="6414" max="6414" width="9.33203125" style="592"/>
    <col min="6415" max="6415" width="11" style="592" customWidth="1"/>
    <col min="6416" max="6416" width="10.77734375" style="592" customWidth="1"/>
    <col min="6417" max="6417" width="10.109375" style="592" customWidth="1"/>
    <col min="6418" max="6418" width="10.33203125" style="592" customWidth="1"/>
    <col min="6419" max="6419" width="16.44140625" style="592" customWidth="1"/>
    <col min="6420" max="6420" width="14.44140625" style="592" customWidth="1"/>
    <col min="6421" max="6421" width="10.6640625" style="592" customWidth="1"/>
    <col min="6422" max="6422" width="14.6640625" style="592" customWidth="1"/>
    <col min="6423" max="6661" width="9.33203125" style="592"/>
    <col min="6662" max="6662" width="31.44140625" style="592" customWidth="1"/>
    <col min="6663" max="6667" width="9.33203125" style="592"/>
    <col min="6668" max="6668" width="9.77734375" style="592" customWidth="1"/>
    <col min="6669" max="6669" width="10" style="592" customWidth="1"/>
    <col min="6670" max="6670" width="9.33203125" style="592"/>
    <col min="6671" max="6671" width="11" style="592" customWidth="1"/>
    <col min="6672" max="6672" width="10.77734375" style="592" customWidth="1"/>
    <col min="6673" max="6673" width="10.109375" style="592" customWidth="1"/>
    <col min="6674" max="6674" width="10.33203125" style="592" customWidth="1"/>
    <col min="6675" max="6675" width="16.44140625" style="592" customWidth="1"/>
    <col min="6676" max="6676" width="14.44140625" style="592" customWidth="1"/>
    <col min="6677" max="6677" width="10.6640625" style="592" customWidth="1"/>
    <col min="6678" max="6678" width="14.6640625" style="592" customWidth="1"/>
    <col min="6679" max="6917" width="9.33203125" style="592"/>
    <col min="6918" max="6918" width="31.44140625" style="592" customWidth="1"/>
    <col min="6919" max="6923" width="9.33203125" style="592"/>
    <col min="6924" max="6924" width="9.77734375" style="592" customWidth="1"/>
    <col min="6925" max="6925" width="10" style="592" customWidth="1"/>
    <col min="6926" max="6926" width="9.33203125" style="592"/>
    <col min="6927" max="6927" width="11" style="592" customWidth="1"/>
    <col min="6928" max="6928" width="10.77734375" style="592" customWidth="1"/>
    <col min="6929" max="6929" width="10.109375" style="592" customWidth="1"/>
    <col min="6930" max="6930" width="10.33203125" style="592" customWidth="1"/>
    <col min="6931" max="6931" width="16.44140625" style="592" customWidth="1"/>
    <col min="6932" max="6932" width="14.44140625" style="592" customWidth="1"/>
    <col min="6933" max="6933" width="10.6640625" style="592" customWidth="1"/>
    <col min="6934" max="6934" width="14.6640625" style="592" customWidth="1"/>
    <col min="6935" max="7173" width="9.33203125" style="592"/>
    <col min="7174" max="7174" width="31.44140625" style="592" customWidth="1"/>
    <col min="7175" max="7179" width="9.33203125" style="592"/>
    <col min="7180" max="7180" width="9.77734375" style="592" customWidth="1"/>
    <col min="7181" max="7181" width="10" style="592" customWidth="1"/>
    <col min="7182" max="7182" width="9.33203125" style="592"/>
    <col min="7183" max="7183" width="11" style="592" customWidth="1"/>
    <col min="7184" max="7184" width="10.77734375" style="592" customWidth="1"/>
    <col min="7185" max="7185" width="10.109375" style="592" customWidth="1"/>
    <col min="7186" max="7186" width="10.33203125" style="592" customWidth="1"/>
    <col min="7187" max="7187" width="16.44140625" style="592" customWidth="1"/>
    <col min="7188" max="7188" width="14.44140625" style="592" customWidth="1"/>
    <col min="7189" max="7189" width="10.6640625" style="592" customWidth="1"/>
    <col min="7190" max="7190" width="14.6640625" style="592" customWidth="1"/>
    <col min="7191" max="7429" width="9.33203125" style="592"/>
    <col min="7430" max="7430" width="31.44140625" style="592" customWidth="1"/>
    <col min="7431" max="7435" width="9.33203125" style="592"/>
    <col min="7436" max="7436" width="9.77734375" style="592" customWidth="1"/>
    <col min="7437" max="7437" width="10" style="592" customWidth="1"/>
    <col min="7438" max="7438" width="9.33203125" style="592"/>
    <col min="7439" max="7439" width="11" style="592" customWidth="1"/>
    <col min="7440" max="7440" width="10.77734375" style="592" customWidth="1"/>
    <col min="7441" max="7441" width="10.109375" style="592" customWidth="1"/>
    <col min="7442" max="7442" width="10.33203125" style="592" customWidth="1"/>
    <col min="7443" max="7443" width="16.44140625" style="592" customWidth="1"/>
    <col min="7444" max="7444" width="14.44140625" style="592" customWidth="1"/>
    <col min="7445" max="7445" width="10.6640625" style="592" customWidth="1"/>
    <col min="7446" max="7446" width="14.6640625" style="592" customWidth="1"/>
    <col min="7447" max="7685" width="9.33203125" style="592"/>
    <col min="7686" max="7686" width="31.44140625" style="592" customWidth="1"/>
    <col min="7687" max="7691" width="9.33203125" style="592"/>
    <col min="7692" max="7692" width="9.77734375" style="592" customWidth="1"/>
    <col min="7693" max="7693" width="10" style="592" customWidth="1"/>
    <col min="7694" max="7694" width="9.33203125" style="592"/>
    <col min="7695" max="7695" width="11" style="592" customWidth="1"/>
    <col min="7696" max="7696" width="10.77734375" style="592" customWidth="1"/>
    <col min="7697" max="7697" width="10.109375" style="592" customWidth="1"/>
    <col min="7698" max="7698" width="10.33203125" style="592" customWidth="1"/>
    <col min="7699" max="7699" width="16.44140625" style="592" customWidth="1"/>
    <col min="7700" max="7700" width="14.44140625" style="592" customWidth="1"/>
    <col min="7701" max="7701" width="10.6640625" style="592" customWidth="1"/>
    <col min="7702" max="7702" width="14.6640625" style="592" customWidth="1"/>
    <col min="7703" max="7941" width="9.33203125" style="592"/>
    <col min="7942" max="7942" width="31.44140625" style="592" customWidth="1"/>
    <col min="7943" max="7947" width="9.33203125" style="592"/>
    <col min="7948" max="7948" width="9.77734375" style="592" customWidth="1"/>
    <col min="7949" max="7949" width="10" style="592" customWidth="1"/>
    <col min="7950" max="7950" width="9.33203125" style="592"/>
    <col min="7951" max="7951" width="11" style="592" customWidth="1"/>
    <col min="7952" max="7952" width="10.77734375" style="592" customWidth="1"/>
    <col min="7953" max="7953" width="10.109375" style="592" customWidth="1"/>
    <col min="7954" max="7954" width="10.33203125" style="592" customWidth="1"/>
    <col min="7955" max="7955" width="16.44140625" style="592" customWidth="1"/>
    <col min="7956" max="7956" width="14.44140625" style="592" customWidth="1"/>
    <col min="7957" max="7957" width="10.6640625" style="592" customWidth="1"/>
    <col min="7958" max="7958" width="14.6640625" style="592" customWidth="1"/>
    <col min="7959" max="8197" width="9.33203125" style="592"/>
    <col min="8198" max="8198" width="31.44140625" style="592" customWidth="1"/>
    <col min="8199" max="8203" width="9.33203125" style="592"/>
    <col min="8204" max="8204" width="9.77734375" style="592" customWidth="1"/>
    <col min="8205" max="8205" width="10" style="592" customWidth="1"/>
    <col min="8206" max="8206" width="9.33203125" style="592"/>
    <col min="8207" max="8207" width="11" style="592" customWidth="1"/>
    <col min="8208" max="8208" width="10.77734375" style="592" customWidth="1"/>
    <col min="8209" max="8209" width="10.109375" style="592" customWidth="1"/>
    <col min="8210" max="8210" width="10.33203125" style="592" customWidth="1"/>
    <col min="8211" max="8211" width="16.44140625" style="592" customWidth="1"/>
    <col min="8212" max="8212" width="14.44140625" style="592" customWidth="1"/>
    <col min="8213" max="8213" width="10.6640625" style="592" customWidth="1"/>
    <col min="8214" max="8214" width="14.6640625" style="592" customWidth="1"/>
    <col min="8215" max="8453" width="9.33203125" style="592"/>
    <col min="8454" max="8454" width="31.44140625" style="592" customWidth="1"/>
    <col min="8455" max="8459" width="9.33203125" style="592"/>
    <col min="8460" max="8460" width="9.77734375" style="592" customWidth="1"/>
    <col min="8461" max="8461" width="10" style="592" customWidth="1"/>
    <col min="8462" max="8462" width="9.33203125" style="592"/>
    <col min="8463" max="8463" width="11" style="592" customWidth="1"/>
    <col min="8464" max="8464" width="10.77734375" style="592" customWidth="1"/>
    <col min="8465" max="8465" width="10.109375" style="592" customWidth="1"/>
    <col min="8466" max="8466" width="10.33203125" style="592" customWidth="1"/>
    <col min="8467" max="8467" width="16.44140625" style="592" customWidth="1"/>
    <col min="8468" max="8468" width="14.44140625" style="592" customWidth="1"/>
    <col min="8469" max="8469" width="10.6640625" style="592" customWidth="1"/>
    <col min="8470" max="8470" width="14.6640625" style="592" customWidth="1"/>
    <col min="8471" max="8709" width="9.33203125" style="592"/>
    <col min="8710" max="8710" width="31.44140625" style="592" customWidth="1"/>
    <col min="8711" max="8715" width="9.33203125" style="592"/>
    <col min="8716" max="8716" width="9.77734375" style="592" customWidth="1"/>
    <col min="8717" max="8717" width="10" style="592" customWidth="1"/>
    <col min="8718" max="8718" width="9.33203125" style="592"/>
    <col min="8719" max="8719" width="11" style="592" customWidth="1"/>
    <col min="8720" max="8720" width="10.77734375" style="592" customWidth="1"/>
    <col min="8721" max="8721" width="10.109375" style="592" customWidth="1"/>
    <col min="8722" max="8722" width="10.33203125" style="592" customWidth="1"/>
    <col min="8723" max="8723" width="16.44140625" style="592" customWidth="1"/>
    <col min="8724" max="8724" width="14.44140625" style="592" customWidth="1"/>
    <col min="8725" max="8725" width="10.6640625" style="592" customWidth="1"/>
    <col min="8726" max="8726" width="14.6640625" style="592" customWidth="1"/>
    <col min="8727" max="8965" width="9.33203125" style="592"/>
    <col min="8966" max="8966" width="31.44140625" style="592" customWidth="1"/>
    <col min="8967" max="8971" width="9.33203125" style="592"/>
    <col min="8972" max="8972" width="9.77734375" style="592" customWidth="1"/>
    <col min="8973" max="8973" width="10" style="592" customWidth="1"/>
    <col min="8974" max="8974" width="9.33203125" style="592"/>
    <col min="8975" max="8975" width="11" style="592" customWidth="1"/>
    <col min="8976" max="8976" width="10.77734375" style="592" customWidth="1"/>
    <col min="8977" max="8977" width="10.109375" style="592" customWidth="1"/>
    <col min="8978" max="8978" width="10.33203125" style="592" customWidth="1"/>
    <col min="8979" max="8979" width="16.44140625" style="592" customWidth="1"/>
    <col min="8980" max="8980" width="14.44140625" style="592" customWidth="1"/>
    <col min="8981" max="8981" width="10.6640625" style="592" customWidth="1"/>
    <col min="8982" max="8982" width="14.6640625" style="592" customWidth="1"/>
    <col min="8983" max="9221" width="9.33203125" style="592"/>
    <col min="9222" max="9222" width="31.44140625" style="592" customWidth="1"/>
    <col min="9223" max="9227" width="9.33203125" style="592"/>
    <col min="9228" max="9228" width="9.77734375" style="592" customWidth="1"/>
    <col min="9229" max="9229" width="10" style="592" customWidth="1"/>
    <col min="9230" max="9230" width="9.33203125" style="592"/>
    <col min="9231" max="9231" width="11" style="592" customWidth="1"/>
    <col min="9232" max="9232" width="10.77734375" style="592" customWidth="1"/>
    <col min="9233" max="9233" width="10.109375" style="592" customWidth="1"/>
    <col min="9234" max="9234" width="10.33203125" style="592" customWidth="1"/>
    <col min="9235" max="9235" width="16.44140625" style="592" customWidth="1"/>
    <col min="9236" max="9236" width="14.44140625" style="592" customWidth="1"/>
    <col min="9237" max="9237" width="10.6640625" style="592" customWidth="1"/>
    <col min="9238" max="9238" width="14.6640625" style="592" customWidth="1"/>
    <col min="9239" max="9477" width="9.33203125" style="592"/>
    <col min="9478" max="9478" width="31.44140625" style="592" customWidth="1"/>
    <col min="9479" max="9483" width="9.33203125" style="592"/>
    <col min="9484" max="9484" width="9.77734375" style="592" customWidth="1"/>
    <col min="9485" max="9485" width="10" style="592" customWidth="1"/>
    <col min="9486" max="9486" width="9.33203125" style="592"/>
    <col min="9487" max="9487" width="11" style="592" customWidth="1"/>
    <col min="9488" max="9488" width="10.77734375" style="592" customWidth="1"/>
    <col min="9489" max="9489" width="10.109375" style="592" customWidth="1"/>
    <col min="9490" max="9490" width="10.33203125" style="592" customWidth="1"/>
    <col min="9491" max="9491" width="16.44140625" style="592" customWidth="1"/>
    <col min="9492" max="9492" width="14.44140625" style="592" customWidth="1"/>
    <col min="9493" max="9493" width="10.6640625" style="592" customWidth="1"/>
    <col min="9494" max="9494" width="14.6640625" style="592" customWidth="1"/>
    <col min="9495" max="9733" width="9.33203125" style="592"/>
    <col min="9734" max="9734" width="31.44140625" style="592" customWidth="1"/>
    <col min="9735" max="9739" width="9.33203125" style="592"/>
    <col min="9740" max="9740" width="9.77734375" style="592" customWidth="1"/>
    <col min="9741" max="9741" width="10" style="592" customWidth="1"/>
    <col min="9742" max="9742" width="9.33203125" style="592"/>
    <col min="9743" max="9743" width="11" style="592" customWidth="1"/>
    <col min="9744" max="9744" width="10.77734375" style="592" customWidth="1"/>
    <col min="9745" max="9745" width="10.109375" style="592" customWidth="1"/>
    <col min="9746" max="9746" width="10.33203125" style="592" customWidth="1"/>
    <col min="9747" max="9747" width="16.44140625" style="592" customWidth="1"/>
    <col min="9748" max="9748" width="14.44140625" style="592" customWidth="1"/>
    <col min="9749" max="9749" width="10.6640625" style="592" customWidth="1"/>
    <col min="9750" max="9750" width="14.6640625" style="592" customWidth="1"/>
    <col min="9751" max="9989" width="9.33203125" style="592"/>
    <col min="9990" max="9990" width="31.44140625" style="592" customWidth="1"/>
    <col min="9991" max="9995" width="9.33203125" style="592"/>
    <col min="9996" max="9996" width="9.77734375" style="592" customWidth="1"/>
    <col min="9997" max="9997" width="10" style="592" customWidth="1"/>
    <col min="9998" max="9998" width="9.33203125" style="592"/>
    <col min="9999" max="9999" width="11" style="592" customWidth="1"/>
    <col min="10000" max="10000" width="10.77734375" style="592" customWidth="1"/>
    <col min="10001" max="10001" width="10.109375" style="592" customWidth="1"/>
    <col min="10002" max="10002" width="10.33203125" style="592" customWidth="1"/>
    <col min="10003" max="10003" width="16.44140625" style="592" customWidth="1"/>
    <col min="10004" max="10004" width="14.44140625" style="592" customWidth="1"/>
    <col min="10005" max="10005" width="10.6640625" style="592" customWidth="1"/>
    <col min="10006" max="10006" width="14.6640625" style="592" customWidth="1"/>
    <col min="10007" max="10245" width="9.33203125" style="592"/>
    <col min="10246" max="10246" width="31.44140625" style="592" customWidth="1"/>
    <col min="10247" max="10251" width="9.33203125" style="592"/>
    <col min="10252" max="10252" width="9.77734375" style="592" customWidth="1"/>
    <col min="10253" max="10253" width="10" style="592" customWidth="1"/>
    <col min="10254" max="10254" width="9.33203125" style="592"/>
    <col min="10255" max="10255" width="11" style="592" customWidth="1"/>
    <col min="10256" max="10256" width="10.77734375" style="592" customWidth="1"/>
    <col min="10257" max="10257" width="10.109375" style="592" customWidth="1"/>
    <col min="10258" max="10258" width="10.33203125" style="592" customWidth="1"/>
    <col min="10259" max="10259" width="16.44140625" style="592" customWidth="1"/>
    <col min="10260" max="10260" width="14.44140625" style="592" customWidth="1"/>
    <col min="10261" max="10261" width="10.6640625" style="592" customWidth="1"/>
    <col min="10262" max="10262" width="14.6640625" style="592" customWidth="1"/>
    <col min="10263" max="10501" width="9.33203125" style="592"/>
    <col min="10502" max="10502" width="31.44140625" style="592" customWidth="1"/>
    <col min="10503" max="10507" width="9.33203125" style="592"/>
    <col min="10508" max="10508" width="9.77734375" style="592" customWidth="1"/>
    <col min="10509" max="10509" width="10" style="592" customWidth="1"/>
    <col min="10510" max="10510" width="9.33203125" style="592"/>
    <col min="10511" max="10511" width="11" style="592" customWidth="1"/>
    <col min="10512" max="10512" width="10.77734375" style="592" customWidth="1"/>
    <col min="10513" max="10513" width="10.109375" style="592" customWidth="1"/>
    <col min="10514" max="10514" width="10.33203125" style="592" customWidth="1"/>
    <col min="10515" max="10515" width="16.44140625" style="592" customWidth="1"/>
    <col min="10516" max="10516" width="14.44140625" style="592" customWidth="1"/>
    <col min="10517" max="10517" width="10.6640625" style="592" customWidth="1"/>
    <col min="10518" max="10518" width="14.6640625" style="592" customWidth="1"/>
    <col min="10519" max="10757" width="9.33203125" style="592"/>
    <col min="10758" max="10758" width="31.44140625" style="592" customWidth="1"/>
    <col min="10759" max="10763" width="9.33203125" style="592"/>
    <col min="10764" max="10764" width="9.77734375" style="592" customWidth="1"/>
    <col min="10765" max="10765" width="10" style="592" customWidth="1"/>
    <col min="10766" max="10766" width="9.33203125" style="592"/>
    <col min="10767" max="10767" width="11" style="592" customWidth="1"/>
    <col min="10768" max="10768" width="10.77734375" style="592" customWidth="1"/>
    <col min="10769" max="10769" width="10.109375" style="592" customWidth="1"/>
    <col min="10770" max="10770" width="10.33203125" style="592" customWidth="1"/>
    <col min="10771" max="10771" width="16.44140625" style="592" customWidth="1"/>
    <col min="10772" max="10772" width="14.44140625" style="592" customWidth="1"/>
    <col min="10773" max="10773" width="10.6640625" style="592" customWidth="1"/>
    <col min="10774" max="10774" width="14.6640625" style="592" customWidth="1"/>
    <col min="10775" max="11013" width="9.33203125" style="592"/>
    <col min="11014" max="11014" width="31.44140625" style="592" customWidth="1"/>
    <col min="11015" max="11019" width="9.33203125" style="592"/>
    <col min="11020" max="11020" width="9.77734375" style="592" customWidth="1"/>
    <col min="11021" max="11021" width="10" style="592" customWidth="1"/>
    <col min="11022" max="11022" width="9.33203125" style="592"/>
    <col min="11023" max="11023" width="11" style="592" customWidth="1"/>
    <col min="11024" max="11024" width="10.77734375" style="592" customWidth="1"/>
    <col min="11025" max="11025" width="10.109375" style="592" customWidth="1"/>
    <col min="11026" max="11026" width="10.33203125" style="592" customWidth="1"/>
    <col min="11027" max="11027" width="16.44140625" style="592" customWidth="1"/>
    <col min="11028" max="11028" width="14.44140625" style="592" customWidth="1"/>
    <col min="11029" max="11029" width="10.6640625" style="592" customWidth="1"/>
    <col min="11030" max="11030" width="14.6640625" style="592" customWidth="1"/>
    <col min="11031" max="11269" width="9.33203125" style="592"/>
    <col min="11270" max="11270" width="31.44140625" style="592" customWidth="1"/>
    <col min="11271" max="11275" width="9.33203125" style="592"/>
    <col min="11276" max="11276" width="9.77734375" style="592" customWidth="1"/>
    <col min="11277" max="11277" width="10" style="592" customWidth="1"/>
    <col min="11278" max="11278" width="9.33203125" style="592"/>
    <col min="11279" max="11279" width="11" style="592" customWidth="1"/>
    <col min="11280" max="11280" width="10.77734375" style="592" customWidth="1"/>
    <col min="11281" max="11281" width="10.109375" style="592" customWidth="1"/>
    <col min="11282" max="11282" width="10.33203125" style="592" customWidth="1"/>
    <col min="11283" max="11283" width="16.44140625" style="592" customWidth="1"/>
    <col min="11284" max="11284" width="14.44140625" style="592" customWidth="1"/>
    <col min="11285" max="11285" width="10.6640625" style="592" customWidth="1"/>
    <col min="11286" max="11286" width="14.6640625" style="592" customWidth="1"/>
    <col min="11287" max="11525" width="9.33203125" style="592"/>
    <col min="11526" max="11526" width="31.44140625" style="592" customWidth="1"/>
    <col min="11527" max="11531" width="9.33203125" style="592"/>
    <col min="11532" max="11532" width="9.77734375" style="592" customWidth="1"/>
    <col min="11533" max="11533" width="10" style="592" customWidth="1"/>
    <col min="11534" max="11534" width="9.33203125" style="592"/>
    <col min="11535" max="11535" width="11" style="592" customWidth="1"/>
    <col min="11536" max="11536" width="10.77734375" style="592" customWidth="1"/>
    <col min="11537" max="11537" width="10.109375" style="592" customWidth="1"/>
    <col min="11538" max="11538" width="10.33203125" style="592" customWidth="1"/>
    <col min="11539" max="11539" width="16.44140625" style="592" customWidth="1"/>
    <col min="11540" max="11540" width="14.44140625" style="592" customWidth="1"/>
    <col min="11541" max="11541" width="10.6640625" style="592" customWidth="1"/>
    <col min="11542" max="11542" width="14.6640625" style="592" customWidth="1"/>
    <col min="11543" max="11781" width="9.33203125" style="592"/>
    <col min="11782" max="11782" width="31.44140625" style="592" customWidth="1"/>
    <col min="11783" max="11787" width="9.33203125" style="592"/>
    <col min="11788" max="11788" width="9.77734375" style="592" customWidth="1"/>
    <col min="11789" max="11789" width="10" style="592" customWidth="1"/>
    <col min="11790" max="11790" width="9.33203125" style="592"/>
    <col min="11791" max="11791" width="11" style="592" customWidth="1"/>
    <col min="11792" max="11792" width="10.77734375" style="592" customWidth="1"/>
    <col min="11793" max="11793" width="10.109375" style="592" customWidth="1"/>
    <col min="11794" max="11794" width="10.33203125" style="592" customWidth="1"/>
    <col min="11795" max="11795" width="16.44140625" style="592" customWidth="1"/>
    <col min="11796" max="11796" width="14.44140625" style="592" customWidth="1"/>
    <col min="11797" max="11797" width="10.6640625" style="592" customWidth="1"/>
    <col min="11798" max="11798" width="14.6640625" style="592" customWidth="1"/>
    <col min="11799" max="12037" width="9.33203125" style="592"/>
    <col min="12038" max="12038" width="31.44140625" style="592" customWidth="1"/>
    <col min="12039" max="12043" width="9.33203125" style="592"/>
    <col min="12044" max="12044" width="9.77734375" style="592" customWidth="1"/>
    <col min="12045" max="12045" width="10" style="592" customWidth="1"/>
    <col min="12046" max="12046" width="9.33203125" style="592"/>
    <col min="12047" max="12047" width="11" style="592" customWidth="1"/>
    <col min="12048" max="12048" width="10.77734375" style="592" customWidth="1"/>
    <col min="12049" max="12049" width="10.109375" style="592" customWidth="1"/>
    <col min="12050" max="12050" width="10.33203125" style="592" customWidth="1"/>
    <col min="12051" max="12051" width="16.44140625" style="592" customWidth="1"/>
    <col min="12052" max="12052" width="14.44140625" style="592" customWidth="1"/>
    <col min="12053" max="12053" width="10.6640625" style="592" customWidth="1"/>
    <col min="12054" max="12054" width="14.6640625" style="592" customWidth="1"/>
    <col min="12055" max="12293" width="9.33203125" style="592"/>
    <col min="12294" max="12294" width="31.44140625" style="592" customWidth="1"/>
    <col min="12295" max="12299" width="9.33203125" style="592"/>
    <col min="12300" max="12300" width="9.77734375" style="592" customWidth="1"/>
    <col min="12301" max="12301" width="10" style="592" customWidth="1"/>
    <col min="12302" max="12302" width="9.33203125" style="592"/>
    <col min="12303" max="12303" width="11" style="592" customWidth="1"/>
    <col min="12304" max="12304" width="10.77734375" style="592" customWidth="1"/>
    <col min="12305" max="12305" width="10.109375" style="592" customWidth="1"/>
    <col min="12306" max="12306" width="10.33203125" style="592" customWidth="1"/>
    <col min="12307" max="12307" width="16.44140625" style="592" customWidth="1"/>
    <col min="12308" max="12308" width="14.44140625" style="592" customWidth="1"/>
    <col min="12309" max="12309" width="10.6640625" style="592" customWidth="1"/>
    <col min="12310" max="12310" width="14.6640625" style="592" customWidth="1"/>
    <col min="12311" max="12549" width="9.33203125" style="592"/>
    <col min="12550" max="12550" width="31.44140625" style="592" customWidth="1"/>
    <col min="12551" max="12555" width="9.33203125" style="592"/>
    <col min="12556" max="12556" width="9.77734375" style="592" customWidth="1"/>
    <col min="12557" max="12557" width="10" style="592" customWidth="1"/>
    <col min="12558" max="12558" width="9.33203125" style="592"/>
    <col min="12559" max="12559" width="11" style="592" customWidth="1"/>
    <col min="12560" max="12560" width="10.77734375" style="592" customWidth="1"/>
    <col min="12561" max="12561" width="10.109375" style="592" customWidth="1"/>
    <col min="12562" max="12562" width="10.33203125" style="592" customWidth="1"/>
    <col min="12563" max="12563" width="16.44140625" style="592" customWidth="1"/>
    <col min="12564" max="12564" width="14.44140625" style="592" customWidth="1"/>
    <col min="12565" max="12565" width="10.6640625" style="592" customWidth="1"/>
    <col min="12566" max="12566" width="14.6640625" style="592" customWidth="1"/>
    <col min="12567" max="12805" width="9.33203125" style="592"/>
    <col min="12806" max="12806" width="31.44140625" style="592" customWidth="1"/>
    <col min="12807" max="12811" width="9.33203125" style="592"/>
    <col min="12812" max="12812" width="9.77734375" style="592" customWidth="1"/>
    <col min="12813" max="12813" width="10" style="592" customWidth="1"/>
    <col min="12814" max="12814" width="9.33203125" style="592"/>
    <col min="12815" max="12815" width="11" style="592" customWidth="1"/>
    <col min="12816" max="12816" width="10.77734375" style="592" customWidth="1"/>
    <col min="12817" max="12817" width="10.109375" style="592" customWidth="1"/>
    <col min="12818" max="12818" width="10.33203125" style="592" customWidth="1"/>
    <col min="12819" max="12819" width="16.44140625" style="592" customWidth="1"/>
    <col min="12820" max="12820" width="14.44140625" style="592" customWidth="1"/>
    <col min="12821" max="12821" width="10.6640625" style="592" customWidth="1"/>
    <col min="12822" max="12822" width="14.6640625" style="592" customWidth="1"/>
    <col min="12823" max="13061" width="9.33203125" style="592"/>
    <col min="13062" max="13062" width="31.44140625" style="592" customWidth="1"/>
    <col min="13063" max="13067" width="9.33203125" style="592"/>
    <col min="13068" max="13068" width="9.77734375" style="592" customWidth="1"/>
    <col min="13069" max="13069" width="10" style="592" customWidth="1"/>
    <col min="13070" max="13070" width="9.33203125" style="592"/>
    <col min="13071" max="13071" width="11" style="592" customWidth="1"/>
    <col min="13072" max="13072" width="10.77734375" style="592" customWidth="1"/>
    <col min="13073" max="13073" width="10.109375" style="592" customWidth="1"/>
    <col min="13074" max="13074" width="10.33203125" style="592" customWidth="1"/>
    <col min="13075" max="13075" width="16.44140625" style="592" customWidth="1"/>
    <col min="13076" max="13076" width="14.44140625" style="592" customWidth="1"/>
    <col min="13077" max="13077" width="10.6640625" style="592" customWidth="1"/>
    <col min="13078" max="13078" width="14.6640625" style="592" customWidth="1"/>
    <col min="13079" max="13317" width="9.33203125" style="592"/>
    <col min="13318" max="13318" width="31.44140625" style="592" customWidth="1"/>
    <col min="13319" max="13323" width="9.33203125" style="592"/>
    <col min="13324" max="13324" width="9.77734375" style="592" customWidth="1"/>
    <col min="13325" max="13325" width="10" style="592" customWidth="1"/>
    <col min="13326" max="13326" width="9.33203125" style="592"/>
    <col min="13327" max="13327" width="11" style="592" customWidth="1"/>
    <col min="13328" max="13328" width="10.77734375" style="592" customWidth="1"/>
    <col min="13329" max="13329" width="10.109375" style="592" customWidth="1"/>
    <col min="13330" max="13330" width="10.33203125" style="592" customWidth="1"/>
    <col min="13331" max="13331" width="16.44140625" style="592" customWidth="1"/>
    <col min="13332" max="13332" width="14.44140625" style="592" customWidth="1"/>
    <col min="13333" max="13333" width="10.6640625" style="592" customWidth="1"/>
    <col min="13334" max="13334" width="14.6640625" style="592" customWidth="1"/>
    <col min="13335" max="13573" width="9.33203125" style="592"/>
    <col min="13574" max="13574" width="31.44140625" style="592" customWidth="1"/>
    <col min="13575" max="13579" width="9.33203125" style="592"/>
    <col min="13580" max="13580" width="9.77734375" style="592" customWidth="1"/>
    <col min="13581" max="13581" width="10" style="592" customWidth="1"/>
    <col min="13582" max="13582" width="9.33203125" style="592"/>
    <col min="13583" max="13583" width="11" style="592" customWidth="1"/>
    <col min="13584" max="13584" width="10.77734375" style="592" customWidth="1"/>
    <col min="13585" max="13585" width="10.109375" style="592" customWidth="1"/>
    <col min="13586" max="13586" width="10.33203125" style="592" customWidth="1"/>
    <col min="13587" max="13587" width="16.44140625" style="592" customWidth="1"/>
    <col min="13588" max="13588" width="14.44140625" style="592" customWidth="1"/>
    <col min="13589" max="13589" width="10.6640625" style="592" customWidth="1"/>
    <col min="13590" max="13590" width="14.6640625" style="592" customWidth="1"/>
    <col min="13591" max="13829" width="9.33203125" style="592"/>
    <col min="13830" max="13830" width="31.44140625" style="592" customWidth="1"/>
    <col min="13831" max="13835" width="9.33203125" style="592"/>
    <col min="13836" max="13836" width="9.77734375" style="592" customWidth="1"/>
    <col min="13837" max="13837" width="10" style="592" customWidth="1"/>
    <col min="13838" max="13838" width="9.33203125" style="592"/>
    <col min="13839" max="13839" width="11" style="592" customWidth="1"/>
    <col min="13840" max="13840" width="10.77734375" style="592" customWidth="1"/>
    <col min="13841" max="13841" width="10.109375" style="592" customWidth="1"/>
    <col min="13842" max="13842" width="10.33203125" style="592" customWidth="1"/>
    <col min="13843" max="13843" width="16.44140625" style="592" customWidth="1"/>
    <col min="13844" max="13844" width="14.44140625" style="592" customWidth="1"/>
    <col min="13845" max="13845" width="10.6640625" style="592" customWidth="1"/>
    <col min="13846" max="13846" width="14.6640625" style="592" customWidth="1"/>
    <col min="13847" max="14085" width="9.33203125" style="592"/>
    <col min="14086" max="14086" width="31.44140625" style="592" customWidth="1"/>
    <col min="14087" max="14091" width="9.33203125" style="592"/>
    <col min="14092" max="14092" width="9.77734375" style="592" customWidth="1"/>
    <col min="14093" max="14093" width="10" style="592" customWidth="1"/>
    <col min="14094" max="14094" width="9.33203125" style="592"/>
    <col min="14095" max="14095" width="11" style="592" customWidth="1"/>
    <col min="14096" max="14096" width="10.77734375" style="592" customWidth="1"/>
    <col min="14097" max="14097" width="10.109375" style="592" customWidth="1"/>
    <col min="14098" max="14098" width="10.33203125" style="592" customWidth="1"/>
    <col min="14099" max="14099" width="16.44140625" style="592" customWidth="1"/>
    <col min="14100" max="14100" width="14.44140625" style="592" customWidth="1"/>
    <col min="14101" max="14101" width="10.6640625" style="592" customWidth="1"/>
    <col min="14102" max="14102" width="14.6640625" style="592" customWidth="1"/>
    <col min="14103" max="14341" width="9.33203125" style="592"/>
    <col min="14342" max="14342" width="31.44140625" style="592" customWidth="1"/>
    <col min="14343" max="14347" width="9.33203125" style="592"/>
    <col min="14348" max="14348" width="9.77734375" style="592" customWidth="1"/>
    <col min="14349" max="14349" width="10" style="592" customWidth="1"/>
    <col min="14350" max="14350" width="9.33203125" style="592"/>
    <col min="14351" max="14351" width="11" style="592" customWidth="1"/>
    <col min="14352" max="14352" width="10.77734375" style="592" customWidth="1"/>
    <col min="14353" max="14353" width="10.109375" style="592" customWidth="1"/>
    <col min="14354" max="14354" width="10.33203125" style="592" customWidth="1"/>
    <col min="14355" max="14355" width="16.44140625" style="592" customWidth="1"/>
    <col min="14356" max="14356" width="14.44140625" style="592" customWidth="1"/>
    <col min="14357" max="14357" width="10.6640625" style="592" customWidth="1"/>
    <col min="14358" max="14358" width="14.6640625" style="592" customWidth="1"/>
    <col min="14359" max="14597" width="9.33203125" style="592"/>
    <col min="14598" max="14598" width="31.44140625" style="592" customWidth="1"/>
    <col min="14599" max="14603" width="9.33203125" style="592"/>
    <col min="14604" max="14604" width="9.77734375" style="592" customWidth="1"/>
    <col min="14605" max="14605" width="10" style="592" customWidth="1"/>
    <col min="14606" max="14606" width="9.33203125" style="592"/>
    <col min="14607" max="14607" width="11" style="592" customWidth="1"/>
    <col min="14608" max="14608" width="10.77734375" style="592" customWidth="1"/>
    <col min="14609" max="14609" width="10.109375" style="592" customWidth="1"/>
    <col min="14610" max="14610" width="10.33203125" style="592" customWidth="1"/>
    <col min="14611" max="14611" width="16.44140625" style="592" customWidth="1"/>
    <col min="14612" max="14612" width="14.44140625" style="592" customWidth="1"/>
    <col min="14613" max="14613" width="10.6640625" style="592" customWidth="1"/>
    <col min="14614" max="14614" width="14.6640625" style="592" customWidth="1"/>
    <col min="14615" max="14853" width="9.33203125" style="592"/>
    <col min="14854" max="14854" width="31.44140625" style="592" customWidth="1"/>
    <col min="14855" max="14859" width="9.33203125" style="592"/>
    <col min="14860" max="14860" width="9.77734375" style="592" customWidth="1"/>
    <col min="14861" max="14861" width="10" style="592" customWidth="1"/>
    <col min="14862" max="14862" width="9.33203125" style="592"/>
    <col min="14863" max="14863" width="11" style="592" customWidth="1"/>
    <col min="14864" max="14864" width="10.77734375" style="592" customWidth="1"/>
    <col min="14865" max="14865" width="10.109375" style="592" customWidth="1"/>
    <col min="14866" max="14866" width="10.33203125" style="592" customWidth="1"/>
    <col min="14867" max="14867" width="16.44140625" style="592" customWidth="1"/>
    <col min="14868" max="14868" width="14.44140625" style="592" customWidth="1"/>
    <col min="14869" max="14869" width="10.6640625" style="592" customWidth="1"/>
    <col min="14870" max="14870" width="14.6640625" style="592" customWidth="1"/>
    <col min="14871" max="15109" width="9.33203125" style="592"/>
    <col min="15110" max="15110" width="31.44140625" style="592" customWidth="1"/>
    <col min="15111" max="15115" width="9.33203125" style="592"/>
    <col min="15116" max="15116" width="9.77734375" style="592" customWidth="1"/>
    <col min="15117" max="15117" width="10" style="592" customWidth="1"/>
    <col min="15118" max="15118" width="9.33203125" style="592"/>
    <col min="15119" max="15119" width="11" style="592" customWidth="1"/>
    <col min="15120" max="15120" width="10.77734375" style="592" customWidth="1"/>
    <col min="15121" max="15121" width="10.109375" style="592" customWidth="1"/>
    <col min="15122" max="15122" width="10.33203125" style="592" customWidth="1"/>
    <col min="15123" max="15123" width="16.44140625" style="592" customWidth="1"/>
    <col min="15124" max="15124" width="14.44140625" style="592" customWidth="1"/>
    <col min="15125" max="15125" width="10.6640625" style="592" customWidth="1"/>
    <col min="15126" max="15126" width="14.6640625" style="592" customWidth="1"/>
    <col min="15127" max="15365" width="9.33203125" style="592"/>
    <col min="15366" max="15366" width="31.44140625" style="592" customWidth="1"/>
    <col min="15367" max="15371" width="9.33203125" style="592"/>
    <col min="15372" max="15372" width="9.77734375" style="592" customWidth="1"/>
    <col min="15373" max="15373" width="10" style="592" customWidth="1"/>
    <col min="15374" max="15374" width="9.33203125" style="592"/>
    <col min="15375" max="15375" width="11" style="592" customWidth="1"/>
    <col min="15376" max="15376" width="10.77734375" style="592" customWidth="1"/>
    <col min="15377" max="15377" width="10.109375" style="592" customWidth="1"/>
    <col min="15378" max="15378" width="10.33203125" style="592" customWidth="1"/>
    <col min="15379" max="15379" width="16.44140625" style="592" customWidth="1"/>
    <col min="15380" max="15380" width="14.44140625" style="592" customWidth="1"/>
    <col min="15381" max="15381" width="10.6640625" style="592" customWidth="1"/>
    <col min="15382" max="15382" width="14.6640625" style="592" customWidth="1"/>
    <col min="15383" max="15621" width="9.33203125" style="592"/>
    <col min="15622" max="15622" width="31.44140625" style="592" customWidth="1"/>
    <col min="15623" max="15627" width="9.33203125" style="592"/>
    <col min="15628" max="15628" width="9.77734375" style="592" customWidth="1"/>
    <col min="15629" max="15629" width="10" style="592" customWidth="1"/>
    <col min="15630" max="15630" width="9.33203125" style="592"/>
    <col min="15631" max="15631" width="11" style="592" customWidth="1"/>
    <col min="15632" max="15632" width="10.77734375" style="592" customWidth="1"/>
    <col min="15633" max="15633" width="10.109375" style="592" customWidth="1"/>
    <col min="15634" max="15634" width="10.33203125" style="592" customWidth="1"/>
    <col min="15635" max="15635" width="16.44140625" style="592" customWidth="1"/>
    <col min="15636" max="15636" width="14.44140625" style="592" customWidth="1"/>
    <col min="15637" max="15637" width="10.6640625" style="592" customWidth="1"/>
    <col min="15638" max="15638" width="14.6640625" style="592" customWidth="1"/>
    <col min="15639" max="15877" width="9.33203125" style="592"/>
    <col min="15878" max="15878" width="31.44140625" style="592" customWidth="1"/>
    <col min="15879" max="15883" width="9.33203125" style="592"/>
    <col min="15884" max="15884" width="9.77734375" style="592" customWidth="1"/>
    <col min="15885" max="15885" width="10" style="592" customWidth="1"/>
    <col min="15886" max="15886" width="9.33203125" style="592"/>
    <col min="15887" max="15887" width="11" style="592" customWidth="1"/>
    <col min="15888" max="15888" width="10.77734375" style="592" customWidth="1"/>
    <col min="15889" max="15889" width="10.109375" style="592" customWidth="1"/>
    <col min="15890" max="15890" width="10.33203125" style="592" customWidth="1"/>
    <col min="15891" max="15891" width="16.44140625" style="592" customWidth="1"/>
    <col min="15892" max="15892" width="14.44140625" style="592" customWidth="1"/>
    <col min="15893" max="15893" width="10.6640625" style="592" customWidth="1"/>
    <col min="15894" max="15894" width="14.6640625" style="592" customWidth="1"/>
    <col min="15895" max="16133" width="9.33203125" style="592"/>
    <col min="16134" max="16134" width="31.44140625" style="592" customWidth="1"/>
    <col min="16135" max="16139" width="9.33203125" style="592"/>
    <col min="16140" max="16140" width="9.77734375" style="592" customWidth="1"/>
    <col min="16141" max="16141" width="10" style="592" customWidth="1"/>
    <col min="16142" max="16142" width="9.33203125" style="592"/>
    <col min="16143" max="16143" width="11" style="592" customWidth="1"/>
    <col min="16144" max="16144" width="10.77734375" style="592" customWidth="1"/>
    <col min="16145" max="16145" width="10.109375" style="592" customWidth="1"/>
    <col min="16146" max="16146" width="10.33203125" style="592" customWidth="1"/>
    <col min="16147" max="16147" width="16.44140625" style="592" customWidth="1"/>
    <col min="16148" max="16148" width="14.44140625" style="592" customWidth="1"/>
    <col min="16149" max="16149" width="10.6640625" style="592" customWidth="1"/>
    <col min="16150" max="16150" width="14.6640625" style="592" customWidth="1"/>
    <col min="16151" max="16384" width="9.33203125" style="592"/>
  </cols>
  <sheetData>
    <row r="1" spans="1:22" ht="35.25" customHeight="1" x14ac:dyDescent="0.25">
      <c r="A1" s="1697" t="s">
        <v>0</v>
      </c>
      <c r="B1" s="1700" t="s">
        <v>1212</v>
      </c>
      <c r="C1" s="1667"/>
      <c r="D1" s="1667"/>
      <c r="E1" s="1667"/>
      <c r="F1" s="1667"/>
      <c r="G1" s="1667"/>
      <c r="H1" s="1667"/>
      <c r="I1" s="1667"/>
      <c r="J1" s="1667"/>
      <c r="K1" s="1701"/>
      <c r="L1" s="1701"/>
      <c r="M1" s="1667"/>
      <c r="N1" s="1701"/>
      <c r="O1" s="1667"/>
      <c r="P1" s="1701"/>
      <c r="Q1" s="1701"/>
      <c r="R1" s="1701"/>
      <c r="S1" s="1667"/>
      <c r="T1" s="1667"/>
      <c r="U1" s="1702"/>
      <c r="V1" s="1703" t="s">
        <v>1213</v>
      </c>
    </row>
    <row r="2" spans="1:22" ht="20.25" customHeight="1" x14ac:dyDescent="0.25">
      <c r="A2" s="1698"/>
      <c r="B2" s="1700" t="s">
        <v>1214</v>
      </c>
      <c r="C2" s="1706"/>
      <c r="D2" s="1706"/>
      <c r="E2" s="1706"/>
      <c r="F2" s="1706"/>
      <c r="G2" s="1706"/>
      <c r="H2" s="1706"/>
      <c r="I2" s="1706"/>
      <c r="J2" s="1686"/>
      <c r="K2" s="1707" t="s">
        <v>1198</v>
      </c>
      <c r="L2" s="1708"/>
      <c r="M2" s="1708"/>
      <c r="N2" s="1708"/>
      <c r="O2" s="1708"/>
      <c r="P2" s="1708"/>
      <c r="Q2" s="1708"/>
      <c r="R2" s="1708"/>
      <c r="S2" s="1708"/>
      <c r="T2" s="1708"/>
      <c r="U2" s="1709"/>
      <c r="V2" s="1704"/>
    </row>
    <row r="3" spans="1:22" ht="102" customHeight="1" x14ac:dyDescent="0.25">
      <c r="A3" s="1699"/>
      <c r="B3" s="645" t="s">
        <v>114</v>
      </c>
      <c r="C3" s="645" t="s">
        <v>775</v>
      </c>
      <c r="D3" s="645" t="s">
        <v>271</v>
      </c>
      <c r="E3" s="645" t="s">
        <v>120</v>
      </c>
      <c r="F3" s="645" t="s">
        <v>122</v>
      </c>
      <c r="G3" s="645" t="s">
        <v>125</v>
      </c>
      <c r="H3" s="645" t="s">
        <v>127</v>
      </c>
      <c r="I3" s="645" t="s">
        <v>129</v>
      </c>
      <c r="J3" s="646" t="s">
        <v>1215</v>
      </c>
      <c r="K3" s="872" t="s">
        <v>114</v>
      </c>
      <c r="L3" s="870" t="s">
        <v>775</v>
      </c>
      <c r="M3" s="870" t="s">
        <v>271</v>
      </c>
      <c r="N3" s="870" t="s">
        <v>120</v>
      </c>
      <c r="O3" s="870" t="s">
        <v>1900</v>
      </c>
      <c r="P3" s="870" t="s">
        <v>125</v>
      </c>
      <c r="Q3" s="870" t="s">
        <v>127</v>
      </c>
      <c r="R3" s="870" t="s">
        <v>129</v>
      </c>
      <c r="S3" s="870" t="s">
        <v>1216</v>
      </c>
      <c r="T3" s="870" t="s">
        <v>1217</v>
      </c>
      <c r="U3" s="647" t="s">
        <v>1215</v>
      </c>
      <c r="V3" s="1705"/>
    </row>
    <row r="4" spans="1:22" ht="13.5" customHeight="1" x14ac:dyDescent="0.25">
      <c r="A4" s="648" t="s">
        <v>1207</v>
      </c>
      <c r="B4" s="649"/>
      <c r="C4" s="649"/>
      <c r="D4" s="649"/>
      <c r="E4" s="649"/>
      <c r="F4" s="649"/>
      <c r="G4" s="649"/>
      <c r="H4" s="649"/>
      <c r="I4" s="649"/>
      <c r="J4" s="650"/>
      <c r="K4" s="868"/>
      <c r="L4" s="868"/>
      <c r="M4" s="649"/>
      <c r="N4" s="871"/>
      <c r="O4" s="649"/>
      <c r="P4" s="871"/>
      <c r="Q4" s="871"/>
      <c r="R4" s="871"/>
      <c r="S4" s="649"/>
      <c r="T4" s="649"/>
      <c r="U4" s="650"/>
      <c r="V4" s="651"/>
    </row>
    <row r="5" spans="1:22" ht="14.4" customHeight="1" x14ac:dyDescent="0.25">
      <c r="A5" s="652" t="s">
        <v>755</v>
      </c>
      <c r="B5" s="1609"/>
      <c r="C5" s="1609"/>
      <c r="D5" s="1609">
        <v>8818</v>
      </c>
      <c r="E5" s="1609"/>
      <c r="F5" s="1609"/>
      <c r="G5" s="1609">
        <v>3057</v>
      </c>
      <c r="H5" s="1609"/>
      <c r="I5" s="1609"/>
      <c r="J5" s="653">
        <f>SUM(B5:I5)</f>
        <v>11875</v>
      </c>
      <c r="K5" s="866">
        <v>49226</v>
      </c>
      <c r="L5" s="1609">
        <v>10621</v>
      </c>
      <c r="M5" s="1609">
        <v>3820</v>
      </c>
      <c r="N5" s="1609"/>
      <c r="O5" s="1609"/>
      <c r="P5" s="1609">
        <v>2257</v>
      </c>
      <c r="Q5" s="1609"/>
      <c r="R5" s="1609"/>
      <c r="S5" s="1609">
        <v>43313</v>
      </c>
      <c r="T5" s="1609">
        <v>113125</v>
      </c>
      <c r="U5" s="653">
        <f>SUM(K5:T5)</f>
        <v>222362</v>
      </c>
      <c r="V5" s="654">
        <f t="shared" ref="V5:V22" si="0">SUM(U5,J5)</f>
        <v>234237</v>
      </c>
    </row>
    <row r="6" spans="1:22" ht="25.5" customHeight="1" x14ac:dyDescent="0.25">
      <c r="A6" s="655" t="s">
        <v>756</v>
      </c>
      <c r="B6" s="1609"/>
      <c r="C6" s="1609"/>
      <c r="D6" s="1609">
        <v>47494</v>
      </c>
      <c r="E6" s="1609"/>
      <c r="F6" s="1609"/>
      <c r="G6" s="1609"/>
      <c r="H6" s="1609"/>
      <c r="I6" s="1609"/>
      <c r="J6" s="653">
        <f t="shared" ref="J6:J24" si="1">SUM(B6:I6)</f>
        <v>47494</v>
      </c>
      <c r="K6" s="866">
        <v>11232</v>
      </c>
      <c r="L6" s="1609">
        <v>2063</v>
      </c>
      <c r="M6" s="1609">
        <v>32073</v>
      </c>
      <c r="N6" s="1609"/>
      <c r="O6" s="1609">
        <v>10997</v>
      </c>
      <c r="P6" s="1609">
        <v>4104</v>
      </c>
      <c r="Q6" s="1609">
        <v>8175</v>
      </c>
      <c r="R6" s="1609"/>
      <c r="S6" s="1609"/>
      <c r="T6" s="1609">
        <v>8831</v>
      </c>
      <c r="U6" s="653">
        <f t="shared" ref="U6:U22" si="2">SUM(K6:T6)</f>
        <v>77475</v>
      </c>
      <c r="V6" s="654">
        <f t="shared" si="0"/>
        <v>124969</v>
      </c>
    </row>
    <row r="7" spans="1:22" ht="15" customHeight="1" x14ac:dyDescent="0.25">
      <c r="A7" s="656" t="s">
        <v>757</v>
      </c>
      <c r="B7" s="1609"/>
      <c r="C7" s="1609"/>
      <c r="D7" s="1609">
        <v>2191</v>
      </c>
      <c r="E7" s="1609"/>
      <c r="F7" s="1609"/>
      <c r="G7" s="1609"/>
      <c r="H7" s="1609"/>
      <c r="I7" s="1609"/>
      <c r="J7" s="653">
        <f t="shared" si="1"/>
        <v>2191</v>
      </c>
      <c r="K7" s="866"/>
      <c r="L7" s="1609"/>
      <c r="M7" s="1609">
        <v>14773</v>
      </c>
      <c r="N7" s="1609"/>
      <c r="O7" s="1609">
        <v>4529</v>
      </c>
      <c r="P7" s="1609">
        <v>9000</v>
      </c>
      <c r="Q7" s="1609">
        <v>7000</v>
      </c>
      <c r="R7" s="1609"/>
      <c r="S7" s="1609">
        <v>8287</v>
      </c>
      <c r="T7" s="1609">
        <v>9898</v>
      </c>
      <c r="U7" s="653">
        <f t="shared" si="2"/>
        <v>53487</v>
      </c>
      <c r="V7" s="654">
        <f t="shared" si="0"/>
        <v>55678</v>
      </c>
    </row>
    <row r="8" spans="1:22" ht="27.75" customHeight="1" x14ac:dyDescent="0.25">
      <c r="A8" s="656" t="s">
        <v>1208</v>
      </c>
      <c r="B8" s="1609"/>
      <c r="C8" s="1609"/>
      <c r="D8" s="1609">
        <v>5395</v>
      </c>
      <c r="E8" s="1609"/>
      <c r="F8" s="1609"/>
      <c r="G8" s="1609">
        <v>151</v>
      </c>
      <c r="H8" s="1609"/>
      <c r="I8" s="1609"/>
      <c r="J8" s="653">
        <f t="shared" si="1"/>
        <v>5546</v>
      </c>
      <c r="K8" s="866"/>
      <c r="L8" s="1609">
        <v>4185</v>
      </c>
      <c r="M8" s="1609">
        <v>5993</v>
      </c>
      <c r="N8" s="1609"/>
      <c r="O8" s="1609"/>
      <c r="P8" s="1609"/>
      <c r="Q8" s="1609"/>
      <c r="R8" s="1609"/>
      <c r="S8" s="1609">
        <v>47567</v>
      </c>
      <c r="T8" s="1609">
        <v>49435</v>
      </c>
      <c r="U8" s="653">
        <f t="shared" si="2"/>
        <v>107180</v>
      </c>
      <c r="V8" s="654">
        <f t="shared" si="0"/>
        <v>112726</v>
      </c>
    </row>
    <row r="9" spans="1:22" ht="27.75" customHeight="1" x14ac:dyDescent="0.25">
      <c r="A9" s="656" t="s">
        <v>776</v>
      </c>
      <c r="B9" s="1609"/>
      <c r="C9" s="1609"/>
      <c r="D9" s="1609">
        <v>10</v>
      </c>
      <c r="E9" s="1609"/>
      <c r="F9" s="1609"/>
      <c r="G9" s="1609"/>
      <c r="H9" s="1609"/>
      <c r="I9" s="1609"/>
      <c r="J9" s="653">
        <f t="shared" si="1"/>
        <v>10</v>
      </c>
      <c r="K9" s="866"/>
      <c r="L9" s="1609"/>
      <c r="M9" s="1609">
        <v>7264</v>
      </c>
      <c r="N9" s="1609">
        <v>1000</v>
      </c>
      <c r="O9" s="1609"/>
      <c r="P9" s="1609">
        <v>5000</v>
      </c>
      <c r="Q9" s="1609"/>
      <c r="R9" s="1609"/>
      <c r="S9" s="1609"/>
      <c r="T9" s="1609">
        <v>23131</v>
      </c>
      <c r="U9" s="653">
        <f t="shared" si="2"/>
        <v>36395</v>
      </c>
      <c r="V9" s="654">
        <f t="shared" si="0"/>
        <v>36405</v>
      </c>
    </row>
    <row r="10" spans="1:22" ht="24.9" customHeight="1" x14ac:dyDescent="0.25">
      <c r="A10" s="656" t="s">
        <v>1148</v>
      </c>
      <c r="B10" s="1609"/>
      <c r="C10" s="1609"/>
      <c r="D10" s="1609">
        <v>4285</v>
      </c>
      <c r="E10" s="1609"/>
      <c r="F10" s="1609"/>
      <c r="G10" s="1609"/>
      <c r="H10" s="1609"/>
      <c r="I10" s="1609"/>
      <c r="J10" s="653">
        <f t="shared" si="1"/>
        <v>4285</v>
      </c>
      <c r="K10" s="866"/>
      <c r="L10" s="1609"/>
      <c r="M10" s="1609"/>
      <c r="N10" s="1609"/>
      <c r="O10" s="1609"/>
      <c r="P10" s="1609"/>
      <c r="Q10" s="1609"/>
      <c r="R10" s="1609"/>
      <c r="S10" s="1609"/>
      <c r="T10" s="1609">
        <v>19935</v>
      </c>
      <c r="U10" s="653">
        <f t="shared" si="2"/>
        <v>19935</v>
      </c>
      <c r="V10" s="654">
        <f t="shared" si="0"/>
        <v>24220</v>
      </c>
    </row>
    <row r="11" spans="1:22" ht="17.25" customHeight="1" x14ac:dyDescent="0.25">
      <c r="A11" s="656" t="s">
        <v>1149</v>
      </c>
      <c r="B11" s="1609"/>
      <c r="C11" s="1609"/>
      <c r="D11" s="1609">
        <v>4868</v>
      </c>
      <c r="E11" s="1609"/>
      <c r="F11" s="1609"/>
      <c r="G11" s="1609"/>
      <c r="H11" s="1609"/>
      <c r="I11" s="1609"/>
      <c r="J11" s="653">
        <f t="shared" si="1"/>
        <v>4868</v>
      </c>
      <c r="K11" s="866"/>
      <c r="L11" s="1609"/>
      <c r="M11" s="1609">
        <v>13527</v>
      </c>
      <c r="N11" s="1609"/>
      <c r="O11" s="1609">
        <v>3349</v>
      </c>
      <c r="P11" s="1609">
        <v>4000</v>
      </c>
      <c r="Q11" s="1609"/>
      <c r="R11" s="1609"/>
      <c r="S11" s="1609"/>
      <c r="T11" s="1609">
        <v>8836</v>
      </c>
      <c r="U11" s="653">
        <f t="shared" si="2"/>
        <v>29712</v>
      </c>
      <c r="V11" s="654">
        <f t="shared" si="0"/>
        <v>34580</v>
      </c>
    </row>
    <row r="12" spans="1:22" ht="13.5" customHeight="1" x14ac:dyDescent="0.25">
      <c r="A12" s="656" t="s">
        <v>762</v>
      </c>
      <c r="B12" s="1609"/>
      <c r="C12" s="1609"/>
      <c r="D12" s="1609">
        <v>448</v>
      </c>
      <c r="E12" s="1609"/>
      <c r="F12" s="1609"/>
      <c r="G12" s="1609"/>
      <c r="H12" s="1609"/>
      <c r="I12" s="1609"/>
      <c r="J12" s="653">
        <f t="shared" si="1"/>
        <v>448</v>
      </c>
      <c r="K12" s="866"/>
      <c r="L12" s="1609"/>
      <c r="M12" s="1609">
        <v>33899</v>
      </c>
      <c r="N12" s="1609"/>
      <c r="O12" s="1609">
        <v>3912</v>
      </c>
      <c r="P12" s="1609">
        <v>4135</v>
      </c>
      <c r="Q12" s="1609"/>
      <c r="R12" s="1609"/>
      <c r="S12" s="1609"/>
      <c r="T12" s="1609">
        <v>9885</v>
      </c>
      <c r="U12" s="653">
        <f t="shared" si="2"/>
        <v>51831</v>
      </c>
      <c r="V12" s="654">
        <f t="shared" si="0"/>
        <v>52279</v>
      </c>
    </row>
    <row r="13" spans="1:22" ht="15.75" customHeight="1" x14ac:dyDescent="0.25">
      <c r="A13" s="656" t="s">
        <v>763</v>
      </c>
      <c r="B13" s="1609"/>
      <c r="C13" s="1609"/>
      <c r="D13" s="1609">
        <v>424</v>
      </c>
      <c r="E13" s="1609"/>
      <c r="F13" s="1609"/>
      <c r="G13" s="1609"/>
      <c r="H13" s="1609"/>
      <c r="I13" s="1609"/>
      <c r="J13" s="653">
        <f t="shared" si="1"/>
        <v>424</v>
      </c>
      <c r="K13" s="866"/>
      <c r="L13" s="1609"/>
      <c r="M13" s="1609">
        <v>6946</v>
      </c>
      <c r="N13" s="1609"/>
      <c r="O13" s="1609">
        <v>3025</v>
      </c>
      <c r="P13" s="1609">
        <v>1000</v>
      </c>
      <c r="Q13" s="1609"/>
      <c r="R13" s="1609"/>
      <c r="S13" s="1609"/>
      <c r="T13" s="1609">
        <v>17529</v>
      </c>
      <c r="U13" s="653">
        <f t="shared" si="2"/>
        <v>28500</v>
      </c>
      <c r="V13" s="654">
        <f t="shared" si="0"/>
        <v>28924</v>
      </c>
    </row>
    <row r="14" spans="1:22" ht="23.25" customHeight="1" x14ac:dyDescent="0.25">
      <c r="A14" s="656" t="s">
        <v>764</v>
      </c>
      <c r="B14" s="1609">
        <v>501</v>
      </c>
      <c r="C14" s="1609">
        <v>214</v>
      </c>
      <c r="D14" s="1609"/>
      <c r="E14" s="1609"/>
      <c r="F14" s="1609"/>
      <c r="G14" s="1609"/>
      <c r="H14" s="1609"/>
      <c r="I14" s="1609"/>
      <c r="J14" s="653">
        <f t="shared" si="1"/>
        <v>715</v>
      </c>
      <c r="K14" s="866">
        <v>179</v>
      </c>
      <c r="L14" s="1609">
        <v>28</v>
      </c>
      <c r="M14" s="1609">
        <v>151</v>
      </c>
      <c r="N14" s="1609"/>
      <c r="O14" s="1609"/>
      <c r="P14" s="1609">
        <v>250</v>
      </c>
      <c r="Q14" s="1609"/>
      <c r="R14" s="1609"/>
      <c r="S14" s="1609"/>
      <c r="T14" s="1609">
        <v>197</v>
      </c>
      <c r="U14" s="653">
        <f t="shared" si="2"/>
        <v>805</v>
      </c>
      <c r="V14" s="654">
        <f t="shared" si="0"/>
        <v>1520</v>
      </c>
    </row>
    <row r="15" spans="1:22" ht="15.75" customHeight="1" x14ac:dyDescent="0.25">
      <c r="A15" s="657" t="s">
        <v>765</v>
      </c>
      <c r="B15" s="1609">
        <v>294</v>
      </c>
      <c r="C15" s="1609">
        <v>560</v>
      </c>
      <c r="D15" s="1609"/>
      <c r="E15" s="1609"/>
      <c r="F15" s="1609"/>
      <c r="G15" s="1609"/>
      <c r="H15" s="1609"/>
      <c r="I15" s="1609"/>
      <c r="J15" s="653">
        <f t="shared" si="1"/>
        <v>854</v>
      </c>
      <c r="K15" s="866">
        <v>664</v>
      </c>
      <c r="L15" s="1609"/>
      <c r="M15" s="1609"/>
      <c r="N15" s="1609"/>
      <c r="O15" s="1609"/>
      <c r="P15" s="1609"/>
      <c r="Q15" s="1609"/>
      <c r="R15" s="1609"/>
      <c r="S15" s="1609">
        <v>135922</v>
      </c>
      <c r="T15" s="1609"/>
      <c r="U15" s="653">
        <f t="shared" si="2"/>
        <v>136586</v>
      </c>
      <c r="V15" s="654">
        <f t="shared" si="0"/>
        <v>137440</v>
      </c>
    </row>
    <row r="16" spans="1:22" ht="21" customHeight="1" x14ac:dyDescent="0.25">
      <c r="A16" s="656" t="s">
        <v>766</v>
      </c>
      <c r="B16" s="1609">
        <v>410</v>
      </c>
      <c r="C16" s="1609">
        <v>202</v>
      </c>
      <c r="D16" s="1609">
        <v>826</v>
      </c>
      <c r="E16" s="1609"/>
      <c r="F16" s="1609"/>
      <c r="G16" s="1609"/>
      <c r="H16" s="1609"/>
      <c r="I16" s="1609"/>
      <c r="J16" s="653">
        <f t="shared" si="1"/>
        <v>1438</v>
      </c>
      <c r="K16" s="866">
        <v>191</v>
      </c>
      <c r="L16" s="1609">
        <v>25</v>
      </c>
      <c r="M16" s="1609"/>
      <c r="N16" s="1609"/>
      <c r="O16" s="1609"/>
      <c r="P16" s="1609"/>
      <c r="Q16" s="1609"/>
      <c r="R16" s="1609"/>
      <c r="S16" s="1609"/>
      <c r="T16" s="1609">
        <v>500</v>
      </c>
      <c r="U16" s="653">
        <f t="shared" si="2"/>
        <v>716</v>
      </c>
      <c r="V16" s="654">
        <f t="shared" si="0"/>
        <v>2154</v>
      </c>
    </row>
    <row r="17" spans="1:22" ht="17.25" customHeight="1" x14ac:dyDescent="0.25">
      <c r="A17" s="656" t="s">
        <v>1209</v>
      </c>
      <c r="B17" s="1610">
        <v>643</v>
      </c>
      <c r="C17" s="1610">
        <v>617</v>
      </c>
      <c r="D17" s="1610"/>
      <c r="E17" s="1610"/>
      <c r="F17" s="1610"/>
      <c r="G17" s="1610"/>
      <c r="H17" s="1610"/>
      <c r="I17" s="1610"/>
      <c r="J17" s="653">
        <f t="shared" si="1"/>
        <v>1260</v>
      </c>
      <c r="K17" s="867">
        <v>656</v>
      </c>
      <c r="L17" s="1610"/>
      <c r="M17" s="1610"/>
      <c r="N17" s="1610"/>
      <c r="O17" s="1610"/>
      <c r="P17" s="1610"/>
      <c r="Q17" s="1610"/>
      <c r="R17" s="1610"/>
      <c r="S17" s="1610">
        <v>5000</v>
      </c>
      <c r="T17" s="1610">
        <v>13295</v>
      </c>
      <c r="U17" s="653">
        <f t="shared" si="2"/>
        <v>18951</v>
      </c>
      <c r="V17" s="654">
        <f t="shared" si="0"/>
        <v>20211</v>
      </c>
    </row>
    <row r="18" spans="1:22" ht="14.4" customHeight="1" x14ac:dyDescent="0.25">
      <c r="A18" s="658" t="s">
        <v>768</v>
      </c>
      <c r="B18" s="1609"/>
      <c r="C18" s="1609"/>
      <c r="D18" s="1609">
        <v>38171</v>
      </c>
      <c r="E18" s="1609"/>
      <c r="F18" s="1609"/>
      <c r="G18" s="1609"/>
      <c r="H18" s="1609"/>
      <c r="I18" s="1609"/>
      <c r="J18" s="653">
        <f t="shared" si="1"/>
        <v>38171</v>
      </c>
      <c r="K18" s="866"/>
      <c r="L18" s="1609"/>
      <c r="M18" s="1609"/>
      <c r="N18" s="1609"/>
      <c r="O18" s="1609"/>
      <c r="P18" s="1609"/>
      <c r="Q18" s="1609"/>
      <c r="R18" s="1609"/>
      <c r="S18" s="1609"/>
      <c r="T18" s="1609"/>
      <c r="U18" s="653">
        <f t="shared" si="2"/>
        <v>0</v>
      </c>
      <c r="V18" s="654">
        <f t="shared" si="0"/>
        <v>38171</v>
      </c>
    </row>
    <row r="19" spans="1:22" ht="14.4" customHeight="1" x14ac:dyDescent="0.25">
      <c r="A19" s="658" t="s">
        <v>1152</v>
      </c>
      <c r="B19" s="1609"/>
      <c r="C19" s="1609"/>
      <c r="D19" s="1609">
        <v>6814</v>
      </c>
      <c r="E19" s="1609"/>
      <c r="F19" s="1609"/>
      <c r="G19" s="1609">
        <v>50</v>
      </c>
      <c r="H19" s="1609"/>
      <c r="I19" s="1609"/>
      <c r="J19" s="653">
        <f t="shared" si="1"/>
        <v>6864</v>
      </c>
      <c r="K19" s="866"/>
      <c r="L19" s="1609"/>
      <c r="M19" s="1609"/>
      <c r="N19" s="1609"/>
      <c r="O19" s="1609"/>
      <c r="P19" s="1609"/>
      <c r="Q19" s="1609"/>
      <c r="R19" s="1609"/>
      <c r="S19" s="1609"/>
      <c r="T19" s="1609">
        <v>39473</v>
      </c>
      <c r="U19" s="653">
        <f t="shared" si="2"/>
        <v>39473</v>
      </c>
      <c r="V19" s="654">
        <f t="shared" si="0"/>
        <v>46337</v>
      </c>
    </row>
    <row r="20" spans="1:22" ht="14.4" customHeight="1" x14ac:dyDescent="0.25">
      <c r="A20" s="658" t="s">
        <v>770</v>
      </c>
      <c r="B20" s="1609"/>
      <c r="C20" s="1609"/>
      <c r="D20" s="1609">
        <v>948</v>
      </c>
      <c r="E20" s="1609"/>
      <c r="F20" s="1609"/>
      <c r="G20" s="1609">
        <v>11365</v>
      </c>
      <c r="H20" s="1609"/>
      <c r="I20" s="1609"/>
      <c r="J20" s="653">
        <f t="shared" si="1"/>
        <v>12313</v>
      </c>
      <c r="K20" s="866"/>
      <c r="L20" s="1609"/>
      <c r="M20" s="1609"/>
      <c r="N20" s="1609"/>
      <c r="O20" s="1609"/>
      <c r="P20" s="1609"/>
      <c r="Q20" s="1609"/>
      <c r="R20" s="1609"/>
      <c r="S20" s="1609"/>
      <c r="T20" s="1609">
        <v>34770</v>
      </c>
      <c r="U20" s="653">
        <f t="shared" si="2"/>
        <v>34770</v>
      </c>
      <c r="V20" s="654">
        <f t="shared" si="0"/>
        <v>47083</v>
      </c>
    </row>
    <row r="21" spans="1:22" ht="27.75" customHeight="1" x14ac:dyDescent="0.25">
      <c r="A21" s="656" t="s">
        <v>777</v>
      </c>
      <c r="B21" s="1609"/>
      <c r="C21" s="1609"/>
      <c r="D21" s="1609"/>
      <c r="E21" s="1609"/>
      <c r="F21" s="1609"/>
      <c r="G21" s="1609"/>
      <c r="H21" s="1609"/>
      <c r="I21" s="1609"/>
      <c r="J21" s="653">
        <f t="shared" si="1"/>
        <v>0</v>
      </c>
      <c r="K21" s="866"/>
      <c r="L21" s="1609"/>
      <c r="M21" s="1609">
        <v>7515</v>
      </c>
      <c r="N21" s="1609"/>
      <c r="O21" s="1609"/>
      <c r="P21" s="1609"/>
      <c r="Q21" s="1609"/>
      <c r="R21" s="1609"/>
      <c r="S21" s="1609"/>
      <c r="T21" s="1609">
        <v>14000</v>
      </c>
      <c r="U21" s="653">
        <f t="shared" si="2"/>
        <v>21515</v>
      </c>
      <c r="V21" s="654">
        <f t="shared" si="0"/>
        <v>21515</v>
      </c>
    </row>
    <row r="22" spans="1:22" ht="14.25" customHeight="1" x14ac:dyDescent="0.25">
      <c r="A22" s="658" t="s">
        <v>772</v>
      </c>
      <c r="B22" s="1609"/>
      <c r="C22" s="1609"/>
      <c r="D22" s="1609"/>
      <c r="E22" s="1609"/>
      <c r="F22" s="1609"/>
      <c r="G22" s="1609"/>
      <c r="H22" s="1609"/>
      <c r="I22" s="1609"/>
      <c r="J22" s="653">
        <f t="shared" si="1"/>
        <v>0</v>
      </c>
      <c r="K22" s="866"/>
      <c r="L22" s="1609"/>
      <c r="M22" s="1609"/>
      <c r="N22" s="1609"/>
      <c r="O22" s="1609"/>
      <c r="P22" s="1609"/>
      <c r="Q22" s="1609"/>
      <c r="R22" s="1609"/>
      <c r="S22" s="1609"/>
      <c r="T22" s="1609">
        <v>6496</v>
      </c>
      <c r="U22" s="653">
        <f t="shared" si="2"/>
        <v>6496</v>
      </c>
      <c r="V22" s="654">
        <f t="shared" si="0"/>
        <v>6496</v>
      </c>
    </row>
    <row r="23" spans="1:22" ht="25.5" customHeight="1" x14ac:dyDescent="0.25">
      <c r="A23" s="659" t="s">
        <v>1210</v>
      </c>
      <c r="B23" s="660">
        <f>SUM(B5:B22)</f>
        <v>1848</v>
      </c>
      <c r="C23" s="660">
        <f t="shared" ref="C23:I23" si="3">SUM(C5:C22)</f>
        <v>1593</v>
      </c>
      <c r="D23" s="660">
        <f t="shared" si="3"/>
        <v>120692</v>
      </c>
      <c r="E23" s="660">
        <f t="shared" si="3"/>
        <v>0</v>
      </c>
      <c r="F23" s="660">
        <f t="shared" si="3"/>
        <v>0</v>
      </c>
      <c r="G23" s="660">
        <f t="shared" si="3"/>
        <v>14623</v>
      </c>
      <c r="H23" s="660">
        <f t="shared" si="3"/>
        <v>0</v>
      </c>
      <c r="I23" s="660">
        <f t="shared" si="3"/>
        <v>0</v>
      </c>
      <c r="J23" s="661">
        <f t="shared" si="1"/>
        <v>138756</v>
      </c>
      <c r="K23" s="869">
        <f>SUM(K5:K22)</f>
        <v>62148</v>
      </c>
      <c r="L23" s="869">
        <f t="shared" ref="L23:T23" si="4">SUM(L5:L22)</f>
        <v>16922</v>
      </c>
      <c r="M23" s="869">
        <f t="shared" si="4"/>
        <v>125961</v>
      </c>
      <c r="N23" s="869">
        <f t="shared" si="4"/>
        <v>1000</v>
      </c>
      <c r="O23" s="869">
        <f t="shared" si="4"/>
        <v>25812</v>
      </c>
      <c r="P23" s="869">
        <f t="shared" si="4"/>
        <v>29746</v>
      </c>
      <c r="Q23" s="869">
        <f t="shared" si="4"/>
        <v>15175</v>
      </c>
      <c r="R23" s="869">
        <f t="shared" si="4"/>
        <v>0</v>
      </c>
      <c r="S23" s="869">
        <f t="shared" si="4"/>
        <v>240089</v>
      </c>
      <c r="T23" s="869">
        <f t="shared" si="4"/>
        <v>369336</v>
      </c>
      <c r="U23" s="661">
        <f t="shared" ref="U23:V23" si="5">SUM(U5:U22)</f>
        <v>886189</v>
      </c>
      <c r="V23" s="662">
        <f t="shared" si="5"/>
        <v>1024945</v>
      </c>
    </row>
    <row r="24" spans="1:22" ht="14.4" customHeight="1" x14ac:dyDescent="0.25">
      <c r="A24" s="663" t="s">
        <v>1154</v>
      </c>
      <c r="B24" s="901">
        <v>2514</v>
      </c>
      <c r="C24" s="901">
        <v>198</v>
      </c>
      <c r="D24" s="901">
        <v>612099</v>
      </c>
      <c r="E24" s="901">
        <v>3544</v>
      </c>
      <c r="F24" s="901">
        <v>11979</v>
      </c>
      <c r="G24" s="901">
        <v>2885983</v>
      </c>
      <c r="H24" s="901">
        <v>840822</v>
      </c>
      <c r="I24" s="901">
        <v>4550</v>
      </c>
      <c r="J24" s="653">
        <f t="shared" si="1"/>
        <v>4361689</v>
      </c>
      <c r="K24" s="900"/>
      <c r="L24" s="900"/>
      <c r="M24" s="901">
        <v>23721</v>
      </c>
      <c r="N24" s="902"/>
      <c r="O24" s="901">
        <v>99933</v>
      </c>
      <c r="P24" s="902">
        <v>788048</v>
      </c>
      <c r="Q24" s="902"/>
      <c r="R24" s="902"/>
      <c r="S24" s="901">
        <v>190528</v>
      </c>
      <c r="T24" s="901">
        <v>2337917</v>
      </c>
      <c r="U24" s="1493">
        <f>SUM(M24:T24)</f>
        <v>3440147</v>
      </c>
      <c r="V24" s="654">
        <f>SUM(U24,J24)</f>
        <v>7801836</v>
      </c>
    </row>
    <row r="25" spans="1:22" ht="27" customHeight="1" x14ac:dyDescent="0.25">
      <c r="A25" s="664" t="s">
        <v>1211</v>
      </c>
      <c r="B25" s="660">
        <f>SUM(B23:B24)</f>
        <v>4362</v>
      </c>
      <c r="C25" s="660">
        <f t="shared" ref="C25:V25" si="6">SUM(C23:C24)</f>
        <v>1791</v>
      </c>
      <c r="D25" s="660">
        <f t="shared" si="6"/>
        <v>732791</v>
      </c>
      <c r="E25" s="660">
        <f t="shared" si="6"/>
        <v>3544</v>
      </c>
      <c r="F25" s="660">
        <f t="shared" si="6"/>
        <v>11979</v>
      </c>
      <c r="G25" s="660">
        <f t="shared" si="6"/>
        <v>2900606</v>
      </c>
      <c r="H25" s="660">
        <f t="shared" si="6"/>
        <v>840822</v>
      </c>
      <c r="I25" s="660">
        <f t="shared" si="6"/>
        <v>4550</v>
      </c>
      <c r="J25" s="661">
        <f t="shared" si="6"/>
        <v>4500445</v>
      </c>
      <c r="K25" s="869">
        <f>SUM(K23:K24)</f>
        <v>62148</v>
      </c>
      <c r="L25" s="869">
        <f t="shared" ref="L25:U25" si="7">SUM(L23:L24)</f>
        <v>16922</v>
      </c>
      <c r="M25" s="869">
        <f t="shared" si="7"/>
        <v>149682</v>
      </c>
      <c r="N25" s="869">
        <f t="shared" si="7"/>
        <v>1000</v>
      </c>
      <c r="O25" s="869">
        <f t="shared" si="7"/>
        <v>125745</v>
      </c>
      <c r="P25" s="869">
        <f t="shared" si="7"/>
        <v>817794</v>
      </c>
      <c r="Q25" s="869">
        <f t="shared" si="7"/>
        <v>15175</v>
      </c>
      <c r="R25" s="869">
        <f t="shared" si="7"/>
        <v>0</v>
      </c>
      <c r="S25" s="869">
        <f t="shared" si="7"/>
        <v>430617</v>
      </c>
      <c r="T25" s="869">
        <f t="shared" si="7"/>
        <v>2707253</v>
      </c>
      <c r="U25" s="661">
        <f t="shared" si="7"/>
        <v>4326336</v>
      </c>
      <c r="V25" s="662">
        <f t="shared" si="6"/>
        <v>8826781</v>
      </c>
    </row>
    <row r="26" spans="1:22" x14ac:dyDescent="0.25">
      <c r="A26" s="616"/>
    </row>
    <row r="27" spans="1:22" x14ac:dyDescent="0.25">
      <c r="A27" s="616"/>
    </row>
    <row r="31" spans="1:22" x14ac:dyDescent="0.25">
      <c r="G31" s="592" t="s">
        <v>1218</v>
      </c>
    </row>
  </sheetData>
  <mergeCells count="5">
    <mergeCell ref="A1:A3"/>
    <mergeCell ref="B1:U1"/>
    <mergeCell ref="V1:V3"/>
    <mergeCell ref="B2:J2"/>
    <mergeCell ref="K2:U2"/>
  </mergeCells>
  <printOptions horizontalCentered="1" verticalCentered="1"/>
  <pageMargins left="7.874015748031496E-2" right="7.874015748031496E-2" top="0.19685039370078741" bottom="0.19685039370078741" header="0.31496062992125984" footer="0.31496062992125984"/>
  <pageSetup paperSize="9" scale="63" orientation="landscape" r:id="rId1"/>
  <headerFooter alignWithMargins="0">
    <oddHeader>&amp;C&amp;"Times New Roman,Félkövér dőlt"ZALAEGERSZEG MEGYEI JOGÚ VÁROS 
ÖNKORMÁNYZATA 2021. ÉVI MARADVÁNYÁNAK VISSZATERVEZÉSE&amp;R&amp;"Times New Roman,Félkövér dőlt"14.  melléklet
Adatok: ezer Ft-ban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T30"/>
  <sheetViews>
    <sheetView zoomScale="91" zoomScaleNormal="91" workbookViewId="0">
      <pane ySplit="2" topLeftCell="A12" activePane="bottomLeft" state="frozen"/>
      <selection activeCell="A20" sqref="A20"/>
      <selection pane="bottomLeft" activeCell="F21" sqref="F21"/>
    </sheetView>
  </sheetViews>
  <sheetFormatPr defaultRowHeight="13.2" x14ac:dyDescent="0.25"/>
  <cols>
    <col min="1" max="1" width="24.109375" style="592" customWidth="1"/>
    <col min="2" max="2" width="9.33203125" style="592" customWidth="1"/>
    <col min="3" max="3" width="13.33203125" style="592" customWidth="1"/>
    <col min="4" max="4" width="11" style="592" customWidth="1"/>
    <col min="5" max="5" width="11.6640625" style="592" customWidth="1"/>
    <col min="6" max="6" width="12.77734375" style="592" customWidth="1"/>
    <col min="7" max="7" width="10.44140625" style="592" customWidth="1"/>
    <col min="8" max="8" width="9.33203125" style="592"/>
    <col min="9" max="9" width="13.109375" style="592" customWidth="1"/>
    <col min="10" max="10" width="7.44140625" style="592" customWidth="1"/>
    <col min="11" max="11" width="11.44140625" style="592" customWidth="1"/>
    <col min="12" max="12" width="11.6640625" style="592" customWidth="1"/>
    <col min="13" max="13" width="7.44140625" style="592" customWidth="1"/>
    <col min="14" max="14" width="11.33203125" style="592" customWidth="1"/>
    <col min="15" max="15" width="9.6640625" style="592" customWidth="1"/>
    <col min="16" max="16" width="11.77734375" style="592" customWidth="1"/>
    <col min="17" max="17" width="10.44140625" style="592" customWidth="1"/>
    <col min="18" max="18" width="9.33203125" style="592" customWidth="1"/>
    <col min="19" max="19" width="8.77734375" style="592" customWidth="1"/>
    <col min="20" max="20" width="12.44140625" style="592" customWidth="1"/>
    <col min="21" max="256" width="9.33203125" style="592"/>
    <col min="257" max="257" width="24.109375" style="592" customWidth="1"/>
    <col min="258" max="258" width="7.44140625" style="592" customWidth="1"/>
    <col min="259" max="259" width="13.33203125" style="592" customWidth="1"/>
    <col min="260" max="260" width="11" style="592" customWidth="1"/>
    <col min="261" max="261" width="10.33203125" style="592" customWidth="1"/>
    <col min="262" max="262" width="12.77734375" style="592" customWidth="1"/>
    <col min="263" max="263" width="10.44140625" style="592" customWidth="1"/>
    <col min="264" max="264" width="9.33203125" style="592"/>
    <col min="265" max="265" width="13.109375" style="592" customWidth="1"/>
    <col min="266" max="266" width="7.44140625" style="592" customWidth="1"/>
    <col min="267" max="267" width="10.33203125" style="592" customWidth="1"/>
    <col min="268" max="268" width="10" style="592" customWidth="1"/>
    <col min="269" max="269" width="7.44140625" style="592" customWidth="1"/>
    <col min="270" max="270" width="11.33203125" style="592" customWidth="1"/>
    <col min="271" max="271" width="7.6640625" style="592" customWidth="1"/>
    <col min="272" max="272" width="11.77734375" style="592" customWidth="1"/>
    <col min="273" max="273" width="10.44140625" style="592" customWidth="1"/>
    <col min="274" max="274" width="9.33203125" style="592"/>
    <col min="275" max="275" width="7.6640625" style="592" customWidth="1"/>
    <col min="276" max="276" width="12.44140625" style="592" customWidth="1"/>
    <col min="277" max="512" width="9.33203125" style="592"/>
    <col min="513" max="513" width="24.109375" style="592" customWidth="1"/>
    <col min="514" max="514" width="7.44140625" style="592" customWidth="1"/>
    <col min="515" max="515" width="13.33203125" style="592" customWidth="1"/>
    <col min="516" max="516" width="11" style="592" customWidth="1"/>
    <col min="517" max="517" width="10.33203125" style="592" customWidth="1"/>
    <col min="518" max="518" width="12.77734375" style="592" customWidth="1"/>
    <col min="519" max="519" width="10.44140625" style="592" customWidth="1"/>
    <col min="520" max="520" width="9.33203125" style="592"/>
    <col min="521" max="521" width="13.109375" style="592" customWidth="1"/>
    <col min="522" max="522" width="7.44140625" style="592" customWidth="1"/>
    <col min="523" max="523" width="10.33203125" style="592" customWidth="1"/>
    <col min="524" max="524" width="10" style="592" customWidth="1"/>
    <col min="525" max="525" width="7.44140625" style="592" customWidth="1"/>
    <col min="526" max="526" width="11.33203125" style="592" customWidth="1"/>
    <col min="527" max="527" width="7.6640625" style="592" customWidth="1"/>
    <col min="528" max="528" width="11.77734375" style="592" customWidth="1"/>
    <col min="529" max="529" width="10.44140625" style="592" customWidth="1"/>
    <col min="530" max="530" width="9.33203125" style="592"/>
    <col min="531" max="531" width="7.6640625" style="592" customWidth="1"/>
    <col min="532" max="532" width="12.44140625" style="592" customWidth="1"/>
    <col min="533" max="768" width="9.33203125" style="592"/>
    <col min="769" max="769" width="24.109375" style="592" customWidth="1"/>
    <col min="770" max="770" width="7.44140625" style="592" customWidth="1"/>
    <col min="771" max="771" width="13.33203125" style="592" customWidth="1"/>
    <col min="772" max="772" width="11" style="592" customWidth="1"/>
    <col min="773" max="773" width="10.33203125" style="592" customWidth="1"/>
    <col min="774" max="774" width="12.77734375" style="592" customWidth="1"/>
    <col min="775" max="775" width="10.44140625" style="592" customWidth="1"/>
    <col min="776" max="776" width="9.33203125" style="592"/>
    <col min="777" max="777" width="13.109375" style="592" customWidth="1"/>
    <col min="778" max="778" width="7.44140625" style="592" customWidth="1"/>
    <col min="779" max="779" width="10.33203125" style="592" customWidth="1"/>
    <col min="780" max="780" width="10" style="592" customWidth="1"/>
    <col min="781" max="781" width="7.44140625" style="592" customWidth="1"/>
    <col min="782" max="782" width="11.33203125" style="592" customWidth="1"/>
    <col min="783" max="783" width="7.6640625" style="592" customWidth="1"/>
    <col min="784" max="784" width="11.77734375" style="592" customWidth="1"/>
    <col min="785" max="785" width="10.44140625" style="592" customWidth="1"/>
    <col min="786" max="786" width="9.33203125" style="592"/>
    <col min="787" max="787" width="7.6640625" style="592" customWidth="1"/>
    <col min="788" max="788" width="12.44140625" style="592" customWidth="1"/>
    <col min="789" max="1024" width="9.33203125" style="592"/>
    <col min="1025" max="1025" width="24.109375" style="592" customWidth="1"/>
    <col min="1026" max="1026" width="7.44140625" style="592" customWidth="1"/>
    <col min="1027" max="1027" width="13.33203125" style="592" customWidth="1"/>
    <col min="1028" max="1028" width="11" style="592" customWidth="1"/>
    <col min="1029" max="1029" width="10.33203125" style="592" customWidth="1"/>
    <col min="1030" max="1030" width="12.77734375" style="592" customWidth="1"/>
    <col min="1031" max="1031" width="10.44140625" style="592" customWidth="1"/>
    <col min="1032" max="1032" width="9.33203125" style="592"/>
    <col min="1033" max="1033" width="13.109375" style="592" customWidth="1"/>
    <col min="1034" max="1034" width="7.44140625" style="592" customWidth="1"/>
    <col min="1035" max="1035" width="10.33203125" style="592" customWidth="1"/>
    <col min="1036" max="1036" width="10" style="592" customWidth="1"/>
    <col min="1037" max="1037" width="7.44140625" style="592" customWidth="1"/>
    <col min="1038" max="1038" width="11.33203125" style="592" customWidth="1"/>
    <col min="1039" max="1039" width="7.6640625" style="592" customWidth="1"/>
    <col min="1040" max="1040" width="11.77734375" style="592" customWidth="1"/>
    <col min="1041" max="1041" width="10.44140625" style="592" customWidth="1"/>
    <col min="1042" max="1042" width="9.33203125" style="592"/>
    <col min="1043" max="1043" width="7.6640625" style="592" customWidth="1"/>
    <col min="1044" max="1044" width="12.44140625" style="592" customWidth="1"/>
    <col min="1045" max="1280" width="9.33203125" style="592"/>
    <col min="1281" max="1281" width="24.109375" style="592" customWidth="1"/>
    <col min="1282" max="1282" width="7.44140625" style="592" customWidth="1"/>
    <col min="1283" max="1283" width="13.33203125" style="592" customWidth="1"/>
    <col min="1284" max="1284" width="11" style="592" customWidth="1"/>
    <col min="1285" max="1285" width="10.33203125" style="592" customWidth="1"/>
    <col min="1286" max="1286" width="12.77734375" style="592" customWidth="1"/>
    <col min="1287" max="1287" width="10.44140625" style="592" customWidth="1"/>
    <col min="1288" max="1288" width="9.33203125" style="592"/>
    <col min="1289" max="1289" width="13.109375" style="592" customWidth="1"/>
    <col min="1290" max="1290" width="7.44140625" style="592" customWidth="1"/>
    <col min="1291" max="1291" width="10.33203125" style="592" customWidth="1"/>
    <col min="1292" max="1292" width="10" style="592" customWidth="1"/>
    <col min="1293" max="1293" width="7.44140625" style="592" customWidth="1"/>
    <col min="1294" max="1294" width="11.33203125" style="592" customWidth="1"/>
    <col min="1295" max="1295" width="7.6640625" style="592" customWidth="1"/>
    <col min="1296" max="1296" width="11.77734375" style="592" customWidth="1"/>
    <col min="1297" max="1297" width="10.44140625" style="592" customWidth="1"/>
    <col min="1298" max="1298" width="9.33203125" style="592"/>
    <col min="1299" max="1299" width="7.6640625" style="592" customWidth="1"/>
    <col min="1300" max="1300" width="12.44140625" style="592" customWidth="1"/>
    <col min="1301" max="1536" width="9.33203125" style="592"/>
    <col min="1537" max="1537" width="24.109375" style="592" customWidth="1"/>
    <col min="1538" max="1538" width="7.44140625" style="592" customWidth="1"/>
    <col min="1539" max="1539" width="13.33203125" style="592" customWidth="1"/>
    <col min="1540" max="1540" width="11" style="592" customWidth="1"/>
    <col min="1541" max="1541" width="10.33203125" style="592" customWidth="1"/>
    <col min="1542" max="1542" width="12.77734375" style="592" customWidth="1"/>
    <col min="1543" max="1543" width="10.44140625" style="592" customWidth="1"/>
    <col min="1544" max="1544" width="9.33203125" style="592"/>
    <col min="1545" max="1545" width="13.109375" style="592" customWidth="1"/>
    <col min="1546" max="1546" width="7.44140625" style="592" customWidth="1"/>
    <col min="1547" max="1547" width="10.33203125" style="592" customWidth="1"/>
    <col min="1548" max="1548" width="10" style="592" customWidth="1"/>
    <col min="1549" max="1549" width="7.44140625" style="592" customWidth="1"/>
    <col min="1550" max="1550" width="11.33203125" style="592" customWidth="1"/>
    <col min="1551" max="1551" width="7.6640625" style="592" customWidth="1"/>
    <col min="1552" max="1552" width="11.77734375" style="592" customWidth="1"/>
    <col min="1553" max="1553" width="10.44140625" style="592" customWidth="1"/>
    <col min="1554" max="1554" width="9.33203125" style="592"/>
    <col min="1555" max="1555" width="7.6640625" style="592" customWidth="1"/>
    <col min="1556" max="1556" width="12.44140625" style="592" customWidth="1"/>
    <col min="1557" max="1792" width="9.33203125" style="592"/>
    <col min="1793" max="1793" width="24.109375" style="592" customWidth="1"/>
    <col min="1794" max="1794" width="7.44140625" style="592" customWidth="1"/>
    <col min="1795" max="1795" width="13.33203125" style="592" customWidth="1"/>
    <col min="1796" max="1796" width="11" style="592" customWidth="1"/>
    <col min="1797" max="1797" width="10.33203125" style="592" customWidth="1"/>
    <col min="1798" max="1798" width="12.77734375" style="592" customWidth="1"/>
    <col min="1799" max="1799" width="10.44140625" style="592" customWidth="1"/>
    <col min="1800" max="1800" width="9.33203125" style="592"/>
    <col min="1801" max="1801" width="13.109375" style="592" customWidth="1"/>
    <col min="1802" max="1802" width="7.44140625" style="592" customWidth="1"/>
    <col min="1803" max="1803" width="10.33203125" style="592" customWidth="1"/>
    <col min="1804" max="1804" width="10" style="592" customWidth="1"/>
    <col min="1805" max="1805" width="7.44140625" style="592" customWidth="1"/>
    <col min="1806" max="1806" width="11.33203125" style="592" customWidth="1"/>
    <col min="1807" max="1807" width="7.6640625" style="592" customWidth="1"/>
    <col min="1808" max="1808" width="11.77734375" style="592" customWidth="1"/>
    <col min="1809" max="1809" width="10.44140625" style="592" customWidth="1"/>
    <col min="1810" max="1810" width="9.33203125" style="592"/>
    <col min="1811" max="1811" width="7.6640625" style="592" customWidth="1"/>
    <col min="1812" max="1812" width="12.44140625" style="592" customWidth="1"/>
    <col min="1813" max="2048" width="9.33203125" style="592"/>
    <col min="2049" max="2049" width="24.109375" style="592" customWidth="1"/>
    <col min="2050" max="2050" width="7.44140625" style="592" customWidth="1"/>
    <col min="2051" max="2051" width="13.33203125" style="592" customWidth="1"/>
    <col min="2052" max="2052" width="11" style="592" customWidth="1"/>
    <col min="2053" max="2053" width="10.33203125" style="592" customWidth="1"/>
    <col min="2054" max="2054" width="12.77734375" style="592" customWidth="1"/>
    <col min="2055" max="2055" width="10.44140625" style="592" customWidth="1"/>
    <col min="2056" max="2056" width="9.33203125" style="592"/>
    <col min="2057" max="2057" width="13.109375" style="592" customWidth="1"/>
    <col min="2058" max="2058" width="7.44140625" style="592" customWidth="1"/>
    <col min="2059" max="2059" width="10.33203125" style="592" customWidth="1"/>
    <col min="2060" max="2060" width="10" style="592" customWidth="1"/>
    <col min="2061" max="2061" width="7.44140625" style="592" customWidth="1"/>
    <col min="2062" max="2062" width="11.33203125" style="592" customWidth="1"/>
    <col min="2063" max="2063" width="7.6640625" style="592" customWidth="1"/>
    <col min="2064" max="2064" width="11.77734375" style="592" customWidth="1"/>
    <col min="2065" max="2065" width="10.44140625" style="592" customWidth="1"/>
    <col min="2066" max="2066" width="9.33203125" style="592"/>
    <col min="2067" max="2067" width="7.6640625" style="592" customWidth="1"/>
    <col min="2068" max="2068" width="12.44140625" style="592" customWidth="1"/>
    <col min="2069" max="2304" width="9.33203125" style="592"/>
    <col min="2305" max="2305" width="24.109375" style="592" customWidth="1"/>
    <col min="2306" max="2306" width="7.44140625" style="592" customWidth="1"/>
    <col min="2307" max="2307" width="13.33203125" style="592" customWidth="1"/>
    <col min="2308" max="2308" width="11" style="592" customWidth="1"/>
    <col min="2309" max="2309" width="10.33203125" style="592" customWidth="1"/>
    <col min="2310" max="2310" width="12.77734375" style="592" customWidth="1"/>
    <col min="2311" max="2311" width="10.44140625" style="592" customWidth="1"/>
    <col min="2312" max="2312" width="9.33203125" style="592"/>
    <col min="2313" max="2313" width="13.109375" style="592" customWidth="1"/>
    <col min="2314" max="2314" width="7.44140625" style="592" customWidth="1"/>
    <col min="2315" max="2315" width="10.33203125" style="592" customWidth="1"/>
    <col min="2316" max="2316" width="10" style="592" customWidth="1"/>
    <col min="2317" max="2317" width="7.44140625" style="592" customWidth="1"/>
    <col min="2318" max="2318" width="11.33203125" style="592" customWidth="1"/>
    <col min="2319" max="2319" width="7.6640625" style="592" customWidth="1"/>
    <col min="2320" max="2320" width="11.77734375" style="592" customWidth="1"/>
    <col min="2321" max="2321" width="10.44140625" style="592" customWidth="1"/>
    <col min="2322" max="2322" width="9.33203125" style="592"/>
    <col min="2323" max="2323" width="7.6640625" style="592" customWidth="1"/>
    <col min="2324" max="2324" width="12.44140625" style="592" customWidth="1"/>
    <col min="2325" max="2560" width="9.33203125" style="592"/>
    <col min="2561" max="2561" width="24.109375" style="592" customWidth="1"/>
    <col min="2562" max="2562" width="7.44140625" style="592" customWidth="1"/>
    <col min="2563" max="2563" width="13.33203125" style="592" customWidth="1"/>
    <col min="2564" max="2564" width="11" style="592" customWidth="1"/>
    <col min="2565" max="2565" width="10.33203125" style="592" customWidth="1"/>
    <col min="2566" max="2566" width="12.77734375" style="592" customWidth="1"/>
    <col min="2567" max="2567" width="10.44140625" style="592" customWidth="1"/>
    <col min="2568" max="2568" width="9.33203125" style="592"/>
    <col min="2569" max="2569" width="13.109375" style="592" customWidth="1"/>
    <col min="2570" max="2570" width="7.44140625" style="592" customWidth="1"/>
    <col min="2571" max="2571" width="10.33203125" style="592" customWidth="1"/>
    <col min="2572" max="2572" width="10" style="592" customWidth="1"/>
    <col min="2573" max="2573" width="7.44140625" style="592" customWidth="1"/>
    <col min="2574" max="2574" width="11.33203125" style="592" customWidth="1"/>
    <col min="2575" max="2575" width="7.6640625" style="592" customWidth="1"/>
    <col min="2576" max="2576" width="11.77734375" style="592" customWidth="1"/>
    <col min="2577" max="2577" width="10.44140625" style="592" customWidth="1"/>
    <col min="2578" max="2578" width="9.33203125" style="592"/>
    <col min="2579" max="2579" width="7.6640625" style="592" customWidth="1"/>
    <col min="2580" max="2580" width="12.44140625" style="592" customWidth="1"/>
    <col min="2581" max="2816" width="9.33203125" style="592"/>
    <col min="2817" max="2817" width="24.109375" style="592" customWidth="1"/>
    <col min="2818" max="2818" width="7.44140625" style="592" customWidth="1"/>
    <col min="2819" max="2819" width="13.33203125" style="592" customWidth="1"/>
    <col min="2820" max="2820" width="11" style="592" customWidth="1"/>
    <col min="2821" max="2821" width="10.33203125" style="592" customWidth="1"/>
    <col min="2822" max="2822" width="12.77734375" style="592" customWidth="1"/>
    <col min="2823" max="2823" width="10.44140625" style="592" customWidth="1"/>
    <col min="2824" max="2824" width="9.33203125" style="592"/>
    <col min="2825" max="2825" width="13.109375" style="592" customWidth="1"/>
    <col min="2826" max="2826" width="7.44140625" style="592" customWidth="1"/>
    <col min="2827" max="2827" width="10.33203125" style="592" customWidth="1"/>
    <col min="2828" max="2828" width="10" style="592" customWidth="1"/>
    <col min="2829" max="2829" width="7.44140625" style="592" customWidth="1"/>
    <col min="2830" max="2830" width="11.33203125" style="592" customWidth="1"/>
    <col min="2831" max="2831" width="7.6640625" style="592" customWidth="1"/>
    <col min="2832" max="2832" width="11.77734375" style="592" customWidth="1"/>
    <col min="2833" max="2833" width="10.44140625" style="592" customWidth="1"/>
    <col min="2834" max="2834" width="9.33203125" style="592"/>
    <col min="2835" max="2835" width="7.6640625" style="592" customWidth="1"/>
    <col min="2836" max="2836" width="12.44140625" style="592" customWidth="1"/>
    <col min="2837" max="3072" width="9.33203125" style="592"/>
    <col min="3073" max="3073" width="24.109375" style="592" customWidth="1"/>
    <col min="3074" max="3074" width="7.44140625" style="592" customWidth="1"/>
    <col min="3075" max="3075" width="13.33203125" style="592" customWidth="1"/>
    <col min="3076" max="3076" width="11" style="592" customWidth="1"/>
    <col min="3077" max="3077" width="10.33203125" style="592" customWidth="1"/>
    <col min="3078" max="3078" width="12.77734375" style="592" customWidth="1"/>
    <col min="3079" max="3079" width="10.44140625" style="592" customWidth="1"/>
    <col min="3080" max="3080" width="9.33203125" style="592"/>
    <col min="3081" max="3081" width="13.109375" style="592" customWidth="1"/>
    <col min="3082" max="3082" width="7.44140625" style="592" customWidth="1"/>
    <col min="3083" max="3083" width="10.33203125" style="592" customWidth="1"/>
    <col min="3084" max="3084" width="10" style="592" customWidth="1"/>
    <col min="3085" max="3085" width="7.44140625" style="592" customWidth="1"/>
    <col min="3086" max="3086" width="11.33203125" style="592" customWidth="1"/>
    <col min="3087" max="3087" width="7.6640625" style="592" customWidth="1"/>
    <col min="3088" max="3088" width="11.77734375" style="592" customWidth="1"/>
    <col min="3089" max="3089" width="10.44140625" style="592" customWidth="1"/>
    <col min="3090" max="3090" width="9.33203125" style="592"/>
    <col min="3091" max="3091" width="7.6640625" style="592" customWidth="1"/>
    <col min="3092" max="3092" width="12.44140625" style="592" customWidth="1"/>
    <col min="3093" max="3328" width="9.33203125" style="592"/>
    <col min="3329" max="3329" width="24.109375" style="592" customWidth="1"/>
    <col min="3330" max="3330" width="7.44140625" style="592" customWidth="1"/>
    <col min="3331" max="3331" width="13.33203125" style="592" customWidth="1"/>
    <col min="3332" max="3332" width="11" style="592" customWidth="1"/>
    <col min="3333" max="3333" width="10.33203125" style="592" customWidth="1"/>
    <col min="3334" max="3334" width="12.77734375" style="592" customWidth="1"/>
    <col min="3335" max="3335" width="10.44140625" style="592" customWidth="1"/>
    <col min="3336" max="3336" width="9.33203125" style="592"/>
    <col min="3337" max="3337" width="13.109375" style="592" customWidth="1"/>
    <col min="3338" max="3338" width="7.44140625" style="592" customWidth="1"/>
    <col min="3339" max="3339" width="10.33203125" style="592" customWidth="1"/>
    <col min="3340" max="3340" width="10" style="592" customWidth="1"/>
    <col min="3341" max="3341" width="7.44140625" style="592" customWidth="1"/>
    <col min="3342" max="3342" width="11.33203125" style="592" customWidth="1"/>
    <col min="3343" max="3343" width="7.6640625" style="592" customWidth="1"/>
    <col min="3344" max="3344" width="11.77734375" style="592" customWidth="1"/>
    <col min="3345" max="3345" width="10.44140625" style="592" customWidth="1"/>
    <col min="3346" max="3346" width="9.33203125" style="592"/>
    <col min="3347" max="3347" width="7.6640625" style="592" customWidth="1"/>
    <col min="3348" max="3348" width="12.44140625" style="592" customWidth="1"/>
    <col min="3349" max="3584" width="9.33203125" style="592"/>
    <col min="3585" max="3585" width="24.109375" style="592" customWidth="1"/>
    <col min="3586" max="3586" width="7.44140625" style="592" customWidth="1"/>
    <col min="3587" max="3587" width="13.33203125" style="592" customWidth="1"/>
    <col min="3588" max="3588" width="11" style="592" customWidth="1"/>
    <col min="3589" max="3589" width="10.33203125" style="592" customWidth="1"/>
    <col min="3590" max="3590" width="12.77734375" style="592" customWidth="1"/>
    <col min="3591" max="3591" width="10.44140625" style="592" customWidth="1"/>
    <col min="3592" max="3592" width="9.33203125" style="592"/>
    <col min="3593" max="3593" width="13.109375" style="592" customWidth="1"/>
    <col min="3594" max="3594" width="7.44140625" style="592" customWidth="1"/>
    <col min="3595" max="3595" width="10.33203125" style="592" customWidth="1"/>
    <col min="3596" max="3596" width="10" style="592" customWidth="1"/>
    <col min="3597" max="3597" width="7.44140625" style="592" customWidth="1"/>
    <col min="3598" max="3598" width="11.33203125" style="592" customWidth="1"/>
    <col min="3599" max="3599" width="7.6640625" style="592" customWidth="1"/>
    <col min="3600" max="3600" width="11.77734375" style="592" customWidth="1"/>
    <col min="3601" max="3601" width="10.44140625" style="592" customWidth="1"/>
    <col min="3602" max="3602" width="9.33203125" style="592"/>
    <col min="3603" max="3603" width="7.6640625" style="592" customWidth="1"/>
    <col min="3604" max="3604" width="12.44140625" style="592" customWidth="1"/>
    <col min="3605" max="3840" width="9.33203125" style="592"/>
    <col min="3841" max="3841" width="24.109375" style="592" customWidth="1"/>
    <col min="3842" max="3842" width="7.44140625" style="592" customWidth="1"/>
    <col min="3843" max="3843" width="13.33203125" style="592" customWidth="1"/>
    <col min="3844" max="3844" width="11" style="592" customWidth="1"/>
    <col min="3845" max="3845" width="10.33203125" style="592" customWidth="1"/>
    <col min="3846" max="3846" width="12.77734375" style="592" customWidth="1"/>
    <col min="3847" max="3847" width="10.44140625" style="592" customWidth="1"/>
    <col min="3848" max="3848" width="9.33203125" style="592"/>
    <col min="3849" max="3849" width="13.109375" style="592" customWidth="1"/>
    <col min="3850" max="3850" width="7.44140625" style="592" customWidth="1"/>
    <col min="3851" max="3851" width="10.33203125" style="592" customWidth="1"/>
    <col min="3852" max="3852" width="10" style="592" customWidth="1"/>
    <col min="3853" max="3853" width="7.44140625" style="592" customWidth="1"/>
    <col min="3854" max="3854" width="11.33203125" style="592" customWidth="1"/>
    <col min="3855" max="3855" width="7.6640625" style="592" customWidth="1"/>
    <col min="3856" max="3856" width="11.77734375" style="592" customWidth="1"/>
    <col min="3857" max="3857" width="10.44140625" style="592" customWidth="1"/>
    <col min="3858" max="3858" width="9.33203125" style="592"/>
    <col min="3859" max="3859" width="7.6640625" style="592" customWidth="1"/>
    <col min="3860" max="3860" width="12.44140625" style="592" customWidth="1"/>
    <col min="3861" max="4096" width="9.33203125" style="592"/>
    <col min="4097" max="4097" width="24.109375" style="592" customWidth="1"/>
    <col min="4098" max="4098" width="7.44140625" style="592" customWidth="1"/>
    <col min="4099" max="4099" width="13.33203125" style="592" customWidth="1"/>
    <col min="4100" max="4100" width="11" style="592" customWidth="1"/>
    <col min="4101" max="4101" width="10.33203125" style="592" customWidth="1"/>
    <col min="4102" max="4102" width="12.77734375" style="592" customWidth="1"/>
    <col min="4103" max="4103" width="10.44140625" style="592" customWidth="1"/>
    <col min="4104" max="4104" width="9.33203125" style="592"/>
    <col min="4105" max="4105" width="13.109375" style="592" customWidth="1"/>
    <col min="4106" max="4106" width="7.44140625" style="592" customWidth="1"/>
    <col min="4107" max="4107" width="10.33203125" style="592" customWidth="1"/>
    <col min="4108" max="4108" width="10" style="592" customWidth="1"/>
    <col min="4109" max="4109" width="7.44140625" style="592" customWidth="1"/>
    <col min="4110" max="4110" width="11.33203125" style="592" customWidth="1"/>
    <col min="4111" max="4111" width="7.6640625" style="592" customWidth="1"/>
    <col min="4112" max="4112" width="11.77734375" style="592" customWidth="1"/>
    <col min="4113" max="4113" width="10.44140625" style="592" customWidth="1"/>
    <col min="4114" max="4114" width="9.33203125" style="592"/>
    <col min="4115" max="4115" width="7.6640625" style="592" customWidth="1"/>
    <col min="4116" max="4116" width="12.44140625" style="592" customWidth="1"/>
    <col min="4117" max="4352" width="9.33203125" style="592"/>
    <col min="4353" max="4353" width="24.109375" style="592" customWidth="1"/>
    <col min="4354" max="4354" width="7.44140625" style="592" customWidth="1"/>
    <col min="4355" max="4355" width="13.33203125" style="592" customWidth="1"/>
    <col min="4356" max="4356" width="11" style="592" customWidth="1"/>
    <col min="4357" max="4357" width="10.33203125" style="592" customWidth="1"/>
    <col min="4358" max="4358" width="12.77734375" style="592" customWidth="1"/>
    <col min="4359" max="4359" width="10.44140625" style="592" customWidth="1"/>
    <col min="4360" max="4360" width="9.33203125" style="592"/>
    <col min="4361" max="4361" width="13.109375" style="592" customWidth="1"/>
    <col min="4362" max="4362" width="7.44140625" style="592" customWidth="1"/>
    <col min="4363" max="4363" width="10.33203125" style="592" customWidth="1"/>
    <col min="4364" max="4364" width="10" style="592" customWidth="1"/>
    <col min="4365" max="4365" width="7.44140625" style="592" customWidth="1"/>
    <col min="4366" max="4366" width="11.33203125" style="592" customWidth="1"/>
    <col min="4367" max="4367" width="7.6640625" style="592" customWidth="1"/>
    <col min="4368" max="4368" width="11.77734375" style="592" customWidth="1"/>
    <col min="4369" max="4369" width="10.44140625" style="592" customWidth="1"/>
    <col min="4370" max="4370" width="9.33203125" style="592"/>
    <col min="4371" max="4371" width="7.6640625" style="592" customWidth="1"/>
    <col min="4372" max="4372" width="12.44140625" style="592" customWidth="1"/>
    <col min="4373" max="4608" width="9.33203125" style="592"/>
    <col min="4609" max="4609" width="24.109375" style="592" customWidth="1"/>
    <col min="4610" max="4610" width="7.44140625" style="592" customWidth="1"/>
    <col min="4611" max="4611" width="13.33203125" style="592" customWidth="1"/>
    <col min="4612" max="4612" width="11" style="592" customWidth="1"/>
    <col min="4613" max="4613" width="10.33203125" style="592" customWidth="1"/>
    <col min="4614" max="4614" width="12.77734375" style="592" customWidth="1"/>
    <col min="4615" max="4615" width="10.44140625" style="592" customWidth="1"/>
    <col min="4616" max="4616" width="9.33203125" style="592"/>
    <col min="4617" max="4617" width="13.109375" style="592" customWidth="1"/>
    <col min="4618" max="4618" width="7.44140625" style="592" customWidth="1"/>
    <col min="4619" max="4619" width="10.33203125" style="592" customWidth="1"/>
    <col min="4620" max="4620" width="10" style="592" customWidth="1"/>
    <col min="4621" max="4621" width="7.44140625" style="592" customWidth="1"/>
    <col min="4622" max="4622" width="11.33203125" style="592" customWidth="1"/>
    <col min="4623" max="4623" width="7.6640625" style="592" customWidth="1"/>
    <col min="4624" max="4624" width="11.77734375" style="592" customWidth="1"/>
    <col min="4625" max="4625" width="10.44140625" style="592" customWidth="1"/>
    <col min="4626" max="4626" width="9.33203125" style="592"/>
    <col min="4627" max="4627" width="7.6640625" style="592" customWidth="1"/>
    <col min="4628" max="4628" width="12.44140625" style="592" customWidth="1"/>
    <col min="4629" max="4864" width="9.33203125" style="592"/>
    <col min="4865" max="4865" width="24.109375" style="592" customWidth="1"/>
    <col min="4866" max="4866" width="7.44140625" style="592" customWidth="1"/>
    <col min="4867" max="4867" width="13.33203125" style="592" customWidth="1"/>
    <col min="4868" max="4868" width="11" style="592" customWidth="1"/>
    <col min="4869" max="4869" width="10.33203125" style="592" customWidth="1"/>
    <col min="4870" max="4870" width="12.77734375" style="592" customWidth="1"/>
    <col min="4871" max="4871" width="10.44140625" style="592" customWidth="1"/>
    <col min="4872" max="4872" width="9.33203125" style="592"/>
    <col min="4873" max="4873" width="13.109375" style="592" customWidth="1"/>
    <col min="4874" max="4874" width="7.44140625" style="592" customWidth="1"/>
    <col min="4875" max="4875" width="10.33203125" style="592" customWidth="1"/>
    <col min="4876" max="4876" width="10" style="592" customWidth="1"/>
    <col min="4877" max="4877" width="7.44140625" style="592" customWidth="1"/>
    <col min="4878" max="4878" width="11.33203125" style="592" customWidth="1"/>
    <col min="4879" max="4879" width="7.6640625" style="592" customWidth="1"/>
    <col min="4880" max="4880" width="11.77734375" style="592" customWidth="1"/>
    <col min="4881" max="4881" width="10.44140625" style="592" customWidth="1"/>
    <col min="4882" max="4882" width="9.33203125" style="592"/>
    <col min="4883" max="4883" width="7.6640625" style="592" customWidth="1"/>
    <col min="4884" max="4884" width="12.44140625" style="592" customWidth="1"/>
    <col min="4885" max="5120" width="9.33203125" style="592"/>
    <col min="5121" max="5121" width="24.109375" style="592" customWidth="1"/>
    <col min="5122" max="5122" width="7.44140625" style="592" customWidth="1"/>
    <col min="5123" max="5123" width="13.33203125" style="592" customWidth="1"/>
    <col min="5124" max="5124" width="11" style="592" customWidth="1"/>
    <col min="5125" max="5125" width="10.33203125" style="592" customWidth="1"/>
    <col min="5126" max="5126" width="12.77734375" style="592" customWidth="1"/>
    <col min="5127" max="5127" width="10.44140625" style="592" customWidth="1"/>
    <col min="5128" max="5128" width="9.33203125" style="592"/>
    <col min="5129" max="5129" width="13.109375" style="592" customWidth="1"/>
    <col min="5130" max="5130" width="7.44140625" style="592" customWidth="1"/>
    <col min="5131" max="5131" width="10.33203125" style="592" customWidth="1"/>
    <col min="5132" max="5132" width="10" style="592" customWidth="1"/>
    <col min="5133" max="5133" width="7.44140625" style="592" customWidth="1"/>
    <col min="5134" max="5134" width="11.33203125" style="592" customWidth="1"/>
    <col min="5135" max="5135" width="7.6640625" style="592" customWidth="1"/>
    <col min="5136" max="5136" width="11.77734375" style="592" customWidth="1"/>
    <col min="5137" max="5137" width="10.44140625" style="592" customWidth="1"/>
    <col min="5138" max="5138" width="9.33203125" style="592"/>
    <col min="5139" max="5139" width="7.6640625" style="592" customWidth="1"/>
    <col min="5140" max="5140" width="12.44140625" style="592" customWidth="1"/>
    <col min="5141" max="5376" width="9.33203125" style="592"/>
    <col min="5377" max="5377" width="24.109375" style="592" customWidth="1"/>
    <col min="5378" max="5378" width="7.44140625" style="592" customWidth="1"/>
    <col min="5379" max="5379" width="13.33203125" style="592" customWidth="1"/>
    <col min="5380" max="5380" width="11" style="592" customWidth="1"/>
    <col min="5381" max="5381" width="10.33203125" style="592" customWidth="1"/>
    <col min="5382" max="5382" width="12.77734375" style="592" customWidth="1"/>
    <col min="5383" max="5383" width="10.44140625" style="592" customWidth="1"/>
    <col min="5384" max="5384" width="9.33203125" style="592"/>
    <col min="5385" max="5385" width="13.109375" style="592" customWidth="1"/>
    <col min="5386" max="5386" width="7.44140625" style="592" customWidth="1"/>
    <col min="5387" max="5387" width="10.33203125" style="592" customWidth="1"/>
    <col min="5388" max="5388" width="10" style="592" customWidth="1"/>
    <col min="5389" max="5389" width="7.44140625" style="592" customWidth="1"/>
    <col min="5390" max="5390" width="11.33203125" style="592" customWidth="1"/>
    <col min="5391" max="5391" width="7.6640625" style="592" customWidth="1"/>
    <col min="5392" max="5392" width="11.77734375" style="592" customWidth="1"/>
    <col min="5393" max="5393" width="10.44140625" style="592" customWidth="1"/>
    <col min="5394" max="5394" width="9.33203125" style="592"/>
    <col min="5395" max="5395" width="7.6640625" style="592" customWidth="1"/>
    <col min="5396" max="5396" width="12.44140625" style="592" customWidth="1"/>
    <col min="5397" max="5632" width="9.33203125" style="592"/>
    <col min="5633" max="5633" width="24.109375" style="592" customWidth="1"/>
    <col min="5634" max="5634" width="7.44140625" style="592" customWidth="1"/>
    <col min="5635" max="5635" width="13.33203125" style="592" customWidth="1"/>
    <col min="5636" max="5636" width="11" style="592" customWidth="1"/>
    <col min="5637" max="5637" width="10.33203125" style="592" customWidth="1"/>
    <col min="5638" max="5638" width="12.77734375" style="592" customWidth="1"/>
    <col min="5639" max="5639" width="10.44140625" style="592" customWidth="1"/>
    <col min="5640" max="5640" width="9.33203125" style="592"/>
    <col min="5641" max="5641" width="13.109375" style="592" customWidth="1"/>
    <col min="5642" max="5642" width="7.44140625" style="592" customWidth="1"/>
    <col min="5643" max="5643" width="10.33203125" style="592" customWidth="1"/>
    <col min="5644" max="5644" width="10" style="592" customWidth="1"/>
    <col min="5645" max="5645" width="7.44140625" style="592" customWidth="1"/>
    <col min="5646" max="5646" width="11.33203125" style="592" customWidth="1"/>
    <col min="5647" max="5647" width="7.6640625" style="592" customWidth="1"/>
    <col min="5648" max="5648" width="11.77734375" style="592" customWidth="1"/>
    <col min="5649" max="5649" width="10.44140625" style="592" customWidth="1"/>
    <col min="5650" max="5650" width="9.33203125" style="592"/>
    <col min="5651" max="5651" width="7.6640625" style="592" customWidth="1"/>
    <col min="5652" max="5652" width="12.44140625" style="592" customWidth="1"/>
    <col min="5653" max="5888" width="9.33203125" style="592"/>
    <col min="5889" max="5889" width="24.109375" style="592" customWidth="1"/>
    <col min="5890" max="5890" width="7.44140625" style="592" customWidth="1"/>
    <col min="5891" max="5891" width="13.33203125" style="592" customWidth="1"/>
    <col min="5892" max="5892" width="11" style="592" customWidth="1"/>
    <col min="5893" max="5893" width="10.33203125" style="592" customWidth="1"/>
    <col min="5894" max="5894" width="12.77734375" style="592" customWidth="1"/>
    <col min="5895" max="5895" width="10.44140625" style="592" customWidth="1"/>
    <col min="5896" max="5896" width="9.33203125" style="592"/>
    <col min="5897" max="5897" width="13.109375" style="592" customWidth="1"/>
    <col min="5898" max="5898" width="7.44140625" style="592" customWidth="1"/>
    <col min="5899" max="5899" width="10.33203125" style="592" customWidth="1"/>
    <col min="5900" max="5900" width="10" style="592" customWidth="1"/>
    <col min="5901" max="5901" width="7.44140625" style="592" customWidth="1"/>
    <col min="5902" max="5902" width="11.33203125" style="592" customWidth="1"/>
    <col min="5903" max="5903" width="7.6640625" style="592" customWidth="1"/>
    <col min="5904" max="5904" width="11.77734375" style="592" customWidth="1"/>
    <col min="5905" max="5905" width="10.44140625" style="592" customWidth="1"/>
    <col min="5906" max="5906" width="9.33203125" style="592"/>
    <col min="5907" max="5907" width="7.6640625" style="592" customWidth="1"/>
    <col min="5908" max="5908" width="12.44140625" style="592" customWidth="1"/>
    <col min="5909" max="6144" width="9.33203125" style="592"/>
    <col min="6145" max="6145" width="24.109375" style="592" customWidth="1"/>
    <col min="6146" max="6146" width="7.44140625" style="592" customWidth="1"/>
    <col min="6147" max="6147" width="13.33203125" style="592" customWidth="1"/>
    <col min="6148" max="6148" width="11" style="592" customWidth="1"/>
    <col min="6149" max="6149" width="10.33203125" style="592" customWidth="1"/>
    <col min="6150" max="6150" width="12.77734375" style="592" customWidth="1"/>
    <col min="6151" max="6151" width="10.44140625" style="592" customWidth="1"/>
    <col min="6152" max="6152" width="9.33203125" style="592"/>
    <col min="6153" max="6153" width="13.109375" style="592" customWidth="1"/>
    <col min="6154" max="6154" width="7.44140625" style="592" customWidth="1"/>
    <col min="6155" max="6155" width="10.33203125" style="592" customWidth="1"/>
    <col min="6156" max="6156" width="10" style="592" customWidth="1"/>
    <col min="6157" max="6157" width="7.44140625" style="592" customWidth="1"/>
    <col min="6158" max="6158" width="11.33203125" style="592" customWidth="1"/>
    <col min="6159" max="6159" width="7.6640625" style="592" customWidth="1"/>
    <col min="6160" max="6160" width="11.77734375" style="592" customWidth="1"/>
    <col min="6161" max="6161" width="10.44140625" style="592" customWidth="1"/>
    <col min="6162" max="6162" width="9.33203125" style="592"/>
    <col min="6163" max="6163" width="7.6640625" style="592" customWidth="1"/>
    <col min="6164" max="6164" width="12.44140625" style="592" customWidth="1"/>
    <col min="6165" max="6400" width="9.33203125" style="592"/>
    <col min="6401" max="6401" width="24.109375" style="592" customWidth="1"/>
    <col min="6402" max="6402" width="7.44140625" style="592" customWidth="1"/>
    <col min="6403" max="6403" width="13.33203125" style="592" customWidth="1"/>
    <col min="6404" max="6404" width="11" style="592" customWidth="1"/>
    <col min="6405" max="6405" width="10.33203125" style="592" customWidth="1"/>
    <col min="6406" max="6406" width="12.77734375" style="592" customWidth="1"/>
    <col min="6407" max="6407" width="10.44140625" style="592" customWidth="1"/>
    <col min="6408" max="6408" width="9.33203125" style="592"/>
    <col min="6409" max="6409" width="13.109375" style="592" customWidth="1"/>
    <col min="6410" max="6410" width="7.44140625" style="592" customWidth="1"/>
    <col min="6411" max="6411" width="10.33203125" style="592" customWidth="1"/>
    <col min="6412" max="6412" width="10" style="592" customWidth="1"/>
    <col min="6413" max="6413" width="7.44140625" style="592" customWidth="1"/>
    <col min="6414" max="6414" width="11.33203125" style="592" customWidth="1"/>
    <col min="6415" max="6415" width="7.6640625" style="592" customWidth="1"/>
    <col min="6416" max="6416" width="11.77734375" style="592" customWidth="1"/>
    <col min="6417" max="6417" width="10.44140625" style="592" customWidth="1"/>
    <col min="6418" max="6418" width="9.33203125" style="592"/>
    <col min="6419" max="6419" width="7.6640625" style="592" customWidth="1"/>
    <col min="6420" max="6420" width="12.44140625" style="592" customWidth="1"/>
    <col min="6421" max="6656" width="9.33203125" style="592"/>
    <col min="6657" max="6657" width="24.109375" style="592" customWidth="1"/>
    <col min="6658" max="6658" width="7.44140625" style="592" customWidth="1"/>
    <col min="6659" max="6659" width="13.33203125" style="592" customWidth="1"/>
    <col min="6660" max="6660" width="11" style="592" customWidth="1"/>
    <col min="6661" max="6661" width="10.33203125" style="592" customWidth="1"/>
    <col min="6662" max="6662" width="12.77734375" style="592" customWidth="1"/>
    <col min="6663" max="6663" width="10.44140625" style="592" customWidth="1"/>
    <col min="6664" max="6664" width="9.33203125" style="592"/>
    <col min="6665" max="6665" width="13.109375" style="592" customWidth="1"/>
    <col min="6666" max="6666" width="7.44140625" style="592" customWidth="1"/>
    <col min="6667" max="6667" width="10.33203125" style="592" customWidth="1"/>
    <col min="6668" max="6668" width="10" style="592" customWidth="1"/>
    <col min="6669" max="6669" width="7.44140625" style="592" customWidth="1"/>
    <col min="6670" max="6670" width="11.33203125" style="592" customWidth="1"/>
    <col min="6671" max="6671" width="7.6640625" style="592" customWidth="1"/>
    <col min="6672" max="6672" width="11.77734375" style="592" customWidth="1"/>
    <col min="6673" max="6673" width="10.44140625" style="592" customWidth="1"/>
    <col min="6674" max="6674" width="9.33203125" style="592"/>
    <col min="6675" max="6675" width="7.6640625" style="592" customWidth="1"/>
    <col min="6676" max="6676" width="12.44140625" style="592" customWidth="1"/>
    <col min="6677" max="6912" width="9.33203125" style="592"/>
    <col min="6913" max="6913" width="24.109375" style="592" customWidth="1"/>
    <col min="6914" max="6914" width="7.44140625" style="592" customWidth="1"/>
    <col min="6915" max="6915" width="13.33203125" style="592" customWidth="1"/>
    <col min="6916" max="6916" width="11" style="592" customWidth="1"/>
    <col min="6917" max="6917" width="10.33203125" style="592" customWidth="1"/>
    <col min="6918" max="6918" width="12.77734375" style="592" customWidth="1"/>
    <col min="6919" max="6919" width="10.44140625" style="592" customWidth="1"/>
    <col min="6920" max="6920" width="9.33203125" style="592"/>
    <col min="6921" max="6921" width="13.109375" style="592" customWidth="1"/>
    <col min="6922" max="6922" width="7.44140625" style="592" customWidth="1"/>
    <col min="6923" max="6923" width="10.33203125" style="592" customWidth="1"/>
    <col min="6924" max="6924" width="10" style="592" customWidth="1"/>
    <col min="6925" max="6925" width="7.44140625" style="592" customWidth="1"/>
    <col min="6926" max="6926" width="11.33203125" style="592" customWidth="1"/>
    <col min="6927" max="6927" width="7.6640625" style="592" customWidth="1"/>
    <col min="6928" max="6928" width="11.77734375" style="592" customWidth="1"/>
    <col min="6929" max="6929" width="10.44140625" style="592" customWidth="1"/>
    <col min="6930" max="6930" width="9.33203125" style="592"/>
    <col min="6931" max="6931" width="7.6640625" style="592" customWidth="1"/>
    <col min="6932" max="6932" width="12.44140625" style="592" customWidth="1"/>
    <col min="6933" max="7168" width="9.33203125" style="592"/>
    <col min="7169" max="7169" width="24.109375" style="592" customWidth="1"/>
    <col min="7170" max="7170" width="7.44140625" style="592" customWidth="1"/>
    <col min="7171" max="7171" width="13.33203125" style="592" customWidth="1"/>
    <col min="7172" max="7172" width="11" style="592" customWidth="1"/>
    <col min="7173" max="7173" width="10.33203125" style="592" customWidth="1"/>
    <col min="7174" max="7174" width="12.77734375" style="592" customWidth="1"/>
    <col min="7175" max="7175" width="10.44140625" style="592" customWidth="1"/>
    <col min="7176" max="7176" width="9.33203125" style="592"/>
    <col min="7177" max="7177" width="13.109375" style="592" customWidth="1"/>
    <col min="7178" max="7178" width="7.44140625" style="592" customWidth="1"/>
    <col min="7179" max="7179" width="10.33203125" style="592" customWidth="1"/>
    <col min="7180" max="7180" width="10" style="592" customWidth="1"/>
    <col min="7181" max="7181" width="7.44140625" style="592" customWidth="1"/>
    <col min="7182" max="7182" width="11.33203125" style="592" customWidth="1"/>
    <col min="7183" max="7183" width="7.6640625" style="592" customWidth="1"/>
    <col min="7184" max="7184" width="11.77734375" style="592" customWidth="1"/>
    <col min="7185" max="7185" width="10.44140625" style="592" customWidth="1"/>
    <col min="7186" max="7186" width="9.33203125" style="592"/>
    <col min="7187" max="7187" width="7.6640625" style="592" customWidth="1"/>
    <col min="7188" max="7188" width="12.44140625" style="592" customWidth="1"/>
    <col min="7189" max="7424" width="9.33203125" style="592"/>
    <col min="7425" max="7425" width="24.109375" style="592" customWidth="1"/>
    <col min="7426" max="7426" width="7.44140625" style="592" customWidth="1"/>
    <col min="7427" max="7427" width="13.33203125" style="592" customWidth="1"/>
    <col min="7428" max="7428" width="11" style="592" customWidth="1"/>
    <col min="7429" max="7429" width="10.33203125" style="592" customWidth="1"/>
    <col min="7430" max="7430" width="12.77734375" style="592" customWidth="1"/>
    <col min="7431" max="7431" width="10.44140625" style="592" customWidth="1"/>
    <col min="7432" max="7432" width="9.33203125" style="592"/>
    <col min="7433" max="7433" width="13.109375" style="592" customWidth="1"/>
    <col min="7434" max="7434" width="7.44140625" style="592" customWidth="1"/>
    <col min="7435" max="7435" width="10.33203125" style="592" customWidth="1"/>
    <col min="7436" max="7436" width="10" style="592" customWidth="1"/>
    <col min="7437" max="7437" width="7.44140625" style="592" customWidth="1"/>
    <col min="7438" max="7438" width="11.33203125" style="592" customWidth="1"/>
    <col min="7439" max="7439" width="7.6640625" style="592" customWidth="1"/>
    <col min="7440" max="7440" width="11.77734375" style="592" customWidth="1"/>
    <col min="7441" max="7441" width="10.44140625" style="592" customWidth="1"/>
    <col min="7442" max="7442" width="9.33203125" style="592"/>
    <col min="7443" max="7443" width="7.6640625" style="592" customWidth="1"/>
    <col min="7444" max="7444" width="12.44140625" style="592" customWidth="1"/>
    <col min="7445" max="7680" width="9.33203125" style="592"/>
    <col min="7681" max="7681" width="24.109375" style="592" customWidth="1"/>
    <col min="7682" max="7682" width="7.44140625" style="592" customWidth="1"/>
    <col min="7683" max="7683" width="13.33203125" style="592" customWidth="1"/>
    <col min="7684" max="7684" width="11" style="592" customWidth="1"/>
    <col min="7685" max="7685" width="10.33203125" style="592" customWidth="1"/>
    <col min="7686" max="7686" width="12.77734375" style="592" customWidth="1"/>
    <col min="7687" max="7687" width="10.44140625" style="592" customWidth="1"/>
    <col min="7688" max="7688" width="9.33203125" style="592"/>
    <col min="7689" max="7689" width="13.109375" style="592" customWidth="1"/>
    <col min="7690" max="7690" width="7.44140625" style="592" customWidth="1"/>
    <col min="7691" max="7691" width="10.33203125" style="592" customWidth="1"/>
    <col min="7692" max="7692" width="10" style="592" customWidth="1"/>
    <col min="7693" max="7693" width="7.44140625" style="592" customWidth="1"/>
    <col min="7694" max="7694" width="11.33203125" style="592" customWidth="1"/>
    <col min="7695" max="7695" width="7.6640625" style="592" customWidth="1"/>
    <col min="7696" max="7696" width="11.77734375" style="592" customWidth="1"/>
    <col min="7697" max="7697" width="10.44140625" style="592" customWidth="1"/>
    <col min="7698" max="7698" width="9.33203125" style="592"/>
    <col min="7699" max="7699" width="7.6640625" style="592" customWidth="1"/>
    <col min="7700" max="7700" width="12.44140625" style="592" customWidth="1"/>
    <col min="7701" max="7936" width="9.33203125" style="592"/>
    <col min="7937" max="7937" width="24.109375" style="592" customWidth="1"/>
    <col min="7938" max="7938" width="7.44140625" style="592" customWidth="1"/>
    <col min="7939" max="7939" width="13.33203125" style="592" customWidth="1"/>
    <col min="7940" max="7940" width="11" style="592" customWidth="1"/>
    <col min="7941" max="7941" width="10.33203125" style="592" customWidth="1"/>
    <col min="7942" max="7942" width="12.77734375" style="592" customWidth="1"/>
    <col min="7943" max="7943" width="10.44140625" style="592" customWidth="1"/>
    <col min="7944" max="7944" width="9.33203125" style="592"/>
    <col min="7945" max="7945" width="13.109375" style="592" customWidth="1"/>
    <col min="7946" max="7946" width="7.44140625" style="592" customWidth="1"/>
    <col min="7947" max="7947" width="10.33203125" style="592" customWidth="1"/>
    <col min="7948" max="7948" width="10" style="592" customWidth="1"/>
    <col min="7949" max="7949" width="7.44140625" style="592" customWidth="1"/>
    <col min="7950" max="7950" width="11.33203125" style="592" customWidth="1"/>
    <col min="7951" max="7951" width="7.6640625" style="592" customWidth="1"/>
    <col min="7952" max="7952" width="11.77734375" style="592" customWidth="1"/>
    <col min="7953" max="7953" width="10.44140625" style="592" customWidth="1"/>
    <col min="7954" max="7954" width="9.33203125" style="592"/>
    <col min="7955" max="7955" width="7.6640625" style="592" customWidth="1"/>
    <col min="7956" max="7956" width="12.44140625" style="592" customWidth="1"/>
    <col min="7957" max="8192" width="9.33203125" style="592"/>
    <col min="8193" max="8193" width="24.109375" style="592" customWidth="1"/>
    <col min="8194" max="8194" width="7.44140625" style="592" customWidth="1"/>
    <col min="8195" max="8195" width="13.33203125" style="592" customWidth="1"/>
    <col min="8196" max="8196" width="11" style="592" customWidth="1"/>
    <col min="8197" max="8197" width="10.33203125" style="592" customWidth="1"/>
    <col min="8198" max="8198" width="12.77734375" style="592" customWidth="1"/>
    <col min="8199" max="8199" width="10.44140625" style="592" customWidth="1"/>
    <col min="8200" max="8200" width="9.33203125" style="592"/>
    <col min="8201" max="8201" width="13.109375" style="592" customWidth="1"/>
    <col min="8202" max="8202" width="7.44140625" style="592" customWidth="1"/>
    <col min="8203" max="8203" width="10.33203125" style="592" customWidth="1"/>
    <col min="8204" max="8204" width="10" style="592" customWidth="1"/>
    <col min="8205" max="8205" width="7.44140625" style="592" customWidth="1"/>
    <col min="8206" max="8206" width="11.33203125" style="592" customWidth="1"/>
    <col min="8207" max="8207" width="7.6640625" style="592" customWidth="1"/>
    <col min="8208" max="8208" width="11.77734375" style="592" customWidth="1"/>
    <col min="8209" max="8209" width="10.44140625" style="592" customWidth="1"/>
    <col min="8210" max="8210" width="9.33203125" style="592"/>
    <col min="8211" max="8211" width="7.6640625" style="592" customWidth="1"/>
    <col min="8212" max="8212" width="12.44140625" style="592" customWidth="1"/>
    <col min="8213" max="8448" width="9.33203125" style="592"/>
    <col min="8449" max="8449" width="24.109375" style="592" customWidth="1"/>
    <col min="8450" max="8450" width="7.44140625" style="592" customWidth="1"/>
    <col min="8451" max="8451" width="13.33203125" style="592" customWidth="1"/>
    <col min="8452" max="8452" width="11" style="592" customWidth="1"/>
    <col min="8453" max="8453" width="10.33203125" style="592" customWidth="1"/>
    <col min="8454" max="8454" width="12.77734375" style="592" customWidth="1"/>
    <col min="8455" max="8455" width="10.44140625" style="592" customWidth="1"/>
    <col min="8456" max="8456" width="9.33203125" style="592"/>
    <col min="8457" max="8457" width="13.109375" style="592" customWidth="1"/>
    <col min="8458" max="8458" width="7.44140625" style="592" customWidth="1"/>
    <col min="8459" max="8459" width="10.33203125" style="592" customWidth="1"/>
    <col min="8460" max="8460" width="10" style="592" customWidth="1"/>
    <col min="8461" max="8461" width="7.44140625" style="592" customWidth="1"/>
    <col min="8462" max="8462" width="11.33203125" style="592" customWidth="1"/>
    <col min="8463" max="8463" width="7.6640625" style="592" customWidth="1"/>
    <col min="8464" max="8464" width="11.77734375" style="592" customWidth="1"/>
    <col min="8465" max="8465" width="10.44140625" style="592" customWidth="1"/>
    <col min="8466" max="8466" width="9.33203125" style="592"/>
    <col min="8467" max="8467" width="7.6640625" style="592" customWidth="1"/>
    <col min="8468" max="8468" width="12.44140625" style="592" customWidth="1"/>
    <col min="8469" max="8704" width="9.33203125" style="592"/>
    <col min="8705" max="8705" width="24.109375" style="592" customWidth="1"/>
    <col min="8706" max="8706" width="7.44140625" style="592" customWidth="1"/>
    <col min="8707" max="8707" width="13.33203125" style="592" customWidth="1"/>
    <col min="8708" max="8708" width="11" style="592" customWidth="1"/>
    <col min="8709" max="8709" width="10.33203125" style="592" customWidth="1"/>
    <col min="8710" max="8710" width="12.77734375" style="592" customWidth="1"/>
    <col min="8711" max="8711" width="10.44140625" style="592" customWidth="1"/>
    <col min="8712" max="8712" width="9.33203125" style="592"/>
    <col min="8713" max="8713" width="13.109375" style="592" customWidth="1"/>
    <col min="8714" max="8714" width="7.44140625" style="592" customWidth="1"/>
    <col min="8715" max="8715" width="10.33203125" style="592" customWidth="1"/>
    <col min="8716" max="8716" width="10" style="592" customWidth="1"/>
    <col min="8717" max="8717" width="7.44140625" style="592" customWidth="1"/>
    <col min="8718" max="8718" width="11.33203125" style="592" customWidth="1"/>
    <col min="8719" max="8719" width="7.6640625" style="592" customWidth="1"/>
    <col min="8720" max="8720" width="11.77734375" style="592" customWidth="1"/>
    <col min="8721" max="8721" width="10.44140625" style="592" customWidth="1"/>
    <col min="8722" max="8722" width="9.33203125" style="592"/>
    <col min="8723" max="8723" width="7.6640625" style="592" customWidth="1"/>
    <col min="8724" max="8724" width="12.44140625" style="592" customWidth="1"/>
    <col min="8725" max="8960" width="9.33203125" style="592"/>
    <col min="8961" max="8961" width="24.109375" style="592" customWidth="1"/>
    <col min="8962" max="8962" width="7.44140625" style="592" customWidth="1"/>
    <col min="8963" max="8963" width="13.33203125" style="592" customWidth="1"/>
    <col min="8964" max="8964" width="11" style="592" customWidth="1"/>
    <col min="8965" max="8965" width="10.33203125" style="592" customWidth="1"/>
    <col min="8966" max="8966" width="12.77734375" style="592" customWidth="1"/>
    <col min="8967" max="8967" width="10.44140625" style="592" customWidth="1"/>
    <col min="8968" max="8968" width="9.33203125" style="592"/>
    <col min="8969" max="8969" width="13.109375" style="592" customWidth="1"/>
    <col min="8970" max="8970" width="7.44140625" style="592" customWidth="1"/>
    <col min="8971" max="8971" width="10.33203125" style="592" customWidth="1"/>
    <col min="8972" max="8972" width="10" style="592" customWidth="1"/>
    <col min="8973" max="8973" width="7.44140625" style="592" customWidth="1"/>
    <col min="8974" max="8974" width="11.33203125" style="592" customWidth="1"/>
    <col min="8975" max="8975" width="7.6640625" style="592" customWidth="1"/>
    <col min="8976" max="8976" width="11.77734375" style="592" customWidth="1"/>
    <col min="8977" max="8977" width="10.44140625" style="592" customWidth="1"/>
    <col min="8978" max="8978" width="9.33203125" style="592"/>
    <col min="8979" max="8979" width="7.6640625" style="592" customWidth="1"/>
    <col min="8980" max="8980" width="12.44140625" style="592" customWidth="1"/>
    <col min="8981" max="9216" width="9.33203125" style="592"/>
    <col min="9217" max="9217" width="24.109375" style="592" customWidth="1"/>
    <col min="9218" max="9218" width="7.44140625" style="592" customWidth="1"/>
    <col min="9219" max="9219" width="13.33203125" style="592" customWidth="1"/>
    <col min="9220" max="9220" width="11" style="592" customWidth="1"/>
    <col min="9221" max="9221" width="10.33203125" style="592" customWidth="1"/>
    <col min="9222" max="9222" width="12.77734375" style="592" customWidth="1"/>
    <col min="9223" max="9223" width="10.44140625" style="592" customWidth="1"/>
    <col min="9224" max="9224" width="9.33203125" style="592"/>
    <col min="9225" max="9225" width="13.109375" style="592" customWidth="1"/>
    <col min="9226" max="9226" width="7.44140625" style="592" customWidth="1"/>
    <col min="9227" max="9227" width="10.33203125" style="592" customWidth="1"/>
    <col min="9228" max="9228" width="10" style="592" customWidth="1"/>
    <col min="9229" max="9229" width="7.44140625" style="592" customWidth="1"/>
    <col min="9230" max="9230" width="11.33203125" style="592" customWidth="1"/>
    <col min="9231" max="9231" width="7.6640625" style="592" customWidth="1"/>
    <col min="9232" max="9232" width="11.77734375" style="592" customWidth="1"/>
    <col min="9233" max="9233" width="10.44140625" style="592" customWidth="1"/>
    <col min="9234" max="9234" width="9.33203125" style="592"/>
    <col min="9235" max="9235" width="7.6640625" style="592" customWidth="1"/>
    <col min="9236" max="9236" width="12.44140625" style="592" customWidth="1"/>
    <col min="9237" max="9472" width="9.33203125" style="592"/>
    <col min="9473" max="9473" width="24.109375" style="592" customWidth="1"/>
    <col min="9474" max="9474" width="7.44140625" style="592" customWidth="1"/>
    <col min="9475" max="9475" width="13.33203125" style="592" customWidth="1"/>
    <col min="9476" max="9476" width="11" style="592" customWidth="1"/>
    <col min="9477" max="9477" width="10.33203125" style="592" customWidth="1"/>
    <col min="9478" max="9478" width="12.77734375" style="592" customWidth="1"/>
    <col min="9479" max="9479" width="10.44140625" style="592" customWidth="1"/>
    <col min="9480" max="9480" width="9.33203125" style="592"/>
    <col min="9481" max="9481" width="13.109375" style="592" customWidth="1"/>
    <col min="9482" max="9482" width="7.44140625" style="592" customWidth="1"/>
    <col min="9483" max="9483" width="10.33203125" style="592" customWidth="1"/>
    <col min="9484" max="9484" width="10" style="592" customWidth="1"/>
    <col min="9485" max="9485" width="7.44140625" style="592" customWidth="1"/>
    <col min="9486" max="9486" width="11.33203125" style="592" customWidth="1"/>
    <col min="9487" max="9487" width="7.6640625" style="592" customWidth="1"/>
    <col min="9488" max="9488" width="11.77734375" style="592" customWidth="1"/>
    <col min="9489" max="9489" width="10.44140625" style="592" customWidth="1"/>
    <col min="9490" max="9490" width="9.33203125" style="592"/>
    <col min="9491" max="9491" width="7.6640625" style="592" customWidth="1"/>
    <col min="9492" max="9492" width="12.44140625" style="592" customWidth="1"/>
    <col min="9493" max="9728" width="9.33203125" style="592"/>
    <col min="9729" max="9729" width="24.109375" style="592" customWidth="1"/>
    <col min="9730" max="9730" width="7.44140625" style="592" customWidth="1"/>
    <col min="9731" max="9731" width="13.33203125" style="592" customWidth="1"/>
    <col min="9732" max="9732" width="11" style="592" customWidth="1"/>
    <col min="9733" max="9733" width="10.33203125" style="592" customWidth="1"/>
    <col min="9734" max="9734" width="12.77734375" style="592" customWidth="1"/>
    <col min="9735" max="9735" width="10.44140625" style="592" customWidth="1"/>
    <col min="9736" max="9736" width="9.33203125" style="592"/>
    <col min="9737" max="9737" width="13.109375" style="592" customWidth="1"/>
    <col min="9738" max="9738" width="7.44140625" style="592" customWidth="1"/>
    <col min="9739" max="9739" width="10.33203125" style="592" customWidth="1"/>
    <col min="9740" max="9740" width="10" style="592" customWidth="1"/>
    <col min="9741" max="9741" width="7.44140625" style="592" customWidth="1"/>
    <col min="9742" max="9742" width="11.33203125" style="592" customWidth="1"/>
    <col min="9743" max="9743" width="7.6640625" style="592" customWidth="1"/>
    <col min="9744" max="9744" width="11.77734375" style="592" customWidth="1"/>
    <col min="9745" max="9745" width="10.44140625" style="592" customWidth="1"/>
    <col min="9746" max="9746" width="9.33203125" style="592"/>
    <col min="9747" max="9747" width="7.6640625" style="592" customWidth="1"/>
    <col min="9748" max="9748" width="12.44140625" style="592" customWidth="1"/>
    <col min="9749" max="9984" width="9.33203125" style="592"/>
    <col min="9985" max="9985" width="24.109375" style="592" customWidth="1"/>
    <col min="9986" max="9986" width="7.44140625" style="592" customWidth="1"/>
    <col min="9987" max="9987" width="13.33203125" style="592" customWidth="1"/>
    <col min="9988" max="9988" width="11" style="592" customWidth="1"/>
    <col min="9989" max="9989" width="10.33203125" style="592" customWidth="1"/>
    <col min="9990" max="9990" width="12.77734375" style="592" customWidth="1"/>
    <col min="9991" max="9991" width="10.44140625" style="592" customWidth="1"/>
    <col min="9992" max="9992" width="9.33203125" style="592"/>
    <col min="9993" max="9993" width="13.109375" style="592" customWidth="1"/>
    <col min="9994" max="9994" width="7.44140625" style="592" customWidth="1"/>
    <col min="9995" max="9995" width="10.33203125" style="592" customWidth="1"/>
    <col min="9996" max="9996" width="10" style="592" customWidth="1"/>
    <col min="9997" max="9997" width="7.44140625" style="592" customWidth="1"/>
    <col min="9998" max="9998" width="11.33203125" style="592" customWidth="1"/>
    <col min="9999" max="9999" width="7.6640625" style="592" customWidth="1"/>
    <col min="10000" max="10000" width="11.77734375" style="592" customWidth="1"/>
    <col min="10001" max="10001" width="10.44140625" style="592" customWidth="1"/>
    <col min="10002" max="10002" width="9.33203125" style="592"/>
    <col min="10003" max="10003" width="7.6640625" style="592" customWidth="1"/>
    <col min="10004" max="10004" width="12.44140625" style="592" customWidth="1"/>
    <col min="10005" max="10240" width="9.33203125" style="592"/>
    <col min="10241" max="10241" width="24.109375" style="592" customWidth="1"/>
    <col min="10242" max="10242" width="7.44140625" style="592" customWidth="1"/>
    <col min="10243" max="10243" width="13.33203125" style="592" customWidth="1"/>
    <col min="10244" max="10244" width="11" style="592" customWidth="1"/>
    <col min="10245" max="10245" width="10.33203125" style="592" customWidth="1"/>
    <col min="10246" max="10246" width="12.77734375" style="592" customWidth="1"/>
    <col min="10247" max="10247" width="10.44140625" style="592" customWidth="1"/>
    <col min="10248" max="10248" width="9.33203125" style="592"/>
    <col min="10249" max="10249" width="13.109375" style="592" customWidth="1"/>
    <col min="10250" max="10250" width="7.44140625" style="592" customWidth="1"/>
    <col min="10251" max="10251" width="10.33203125" style="592" customWidth="1"/>
    <col min="10252" max="10252" width="10" style="592" customWidth="1"/>
    <col min="10253" max="10253" width="7.44140625" style="592" customWidth="1"/>
    <col min="10254" max="10254" width="11.33203125" style="592" customWidth="1"/>
    <col min="10255" max="10255" width="7.6640625" style="592" customWidth="1"/>
    <col min="10256" max="10256" width="11.77734375" style="592" customWidth="1"/>
    <col min="10257" max="10257" width="10.44140625" style="592" customWidth="1"/>
    <col min="10258" max="10258" width="9.33203125" style="592"/>
    <col min="10259" max="10259" width="7.6640625" style="592" customWidth="1"/>
    <col min="10260" max="10260" width="12.44140625" style="592" customWidth="1"/>
    <col min="10261" max="10496" width="9.33203125" style="592"/>
    <col min="10497" max="10497" width="24.109375" style="592" customWidth="1"/>
    <col min="10498" max="10498" width="7.44140625" style="592" customWidth="1"/>
    <col min="10499" max="10499" width="13.33203125" style="592" customWidth="1"/>
    <col min="10500" max="10500" width="11" style="592" customWidth="1"/>
    <col min="10501" max="10501" width="10.33203125" style="592" customWidth="1"/>
    <col min="10502" max="10502" width="12.77734375" style="592" customWidth="1"/>
    <col min="10503" max="10503" width="10.44140625" style="592" customWidth="1"/>
    <col min="10504" max="10504" width="9.33203125" style="592"/>
    <col min="10505" max="10505" width="13.109375" style="592" customWidth="1"/>
    <col min="10506" max="10506" width="7.44140625" style="592" customWidth="1"/>
    <col min="10507" max="10507" width="10.33203125" style="592" customWidth="1"/>
    <col min="10508" max="10508" width="10" style="592" customWidth="1"/>
    <col min="10509" max="10509" width="7.44140625" style="592" customWidth="1"/>
    <col min="10510" max="10510" width="11.33203125" style="592" customWidth="1"/>
    <col min="10511" max="10511" width="7.6640625" style="592" customWidth="1"/>
    <col min="10512" max="10512" width="11.77734375" style="592" customWidth="1"/>
    <col min="10513" max="10513" width="10.44140625" style="592" customWidth="1"/>
    <col min="10514" max="10514" width="9.33203125" style="592"/>
    <col min="10515" max="10515" width="7.6640625" style="592" customWidth="1"/>
    <col min="10516" max="10516" width="12.44140625" style="592" customWidth="1"/>
    <col min="10517" max="10752" width="9.33203125" style="592"/>
    <col min="10753" max="10753" width="24.109375" style="592" customWidth="1"/>
    <col min="10754" max="10754" width="7.44140625" style="592" customWidth="1"/>
    <col min="10755" max="10755" width="13.33203125" style="592" customWidth="1"/>
    <col min="10756" max="10756" width="11" style="592" customWidth="1"/>
    <col min="10757" max="10757" width="10.33203125" style="592" customWidth="1"/>
    <col min="10758" max="10758" width="12.77734375" style="592" customWidth="1"/>
    <col min="10759" max="10759" width="10.44140625" style="592" customWidth="1"/>
    <col min="10760" max="10760" width="9.33203125" style="592"/>
    <col min="10761" max="10761" width="13.109375" style="592" customWidth="1"/>
    <col min="10762" max="10762" width="7.44140625" style="592" customWidth="1"/>
    <col min="10763" max="10763" width="10.33203125" style="592" customWidth="1"/>
    <col min="10764" max="10764" width="10" style="592" customWidth="1"/>
    <col min="10765" max="10765" width="7.44140625" style="592" customWidth="1"/>
    <col min="10766" max="10766" width="11.33203125" style="592" customWidth="1"/>
    <col min="10767" max="10767" width="7.6640625" style="592" customWidth="1"/>
    <col min="10768" max="10768" width="11.77734375" style="592" customWidth="1"/>
    <col min="10769" max="10769" width="10.44140625" style="592" customWidth="1"/>
    <col min="10770" max="10770" width="9.33203125" style="592"/>
    <col min="10771" max="10771" width="7.6640625" style="592" customWidth="1"/>
    <col min="10772" max="10772" width="12.44140625" style="592" customWidth="1"/>
    <col min="10773" max="11008" width="9.33203125" style="592"/>
    <col min="11009" max="11009" width="24.109375" style="592" customWidth="1"/>
    <col min="11010" max="11010" width="7.44140625" style="592" customWidth="1"/>
    <col min="11011" max="11011" width="13.33203125" style="592" customWidth="1"/>
    <col min="11012" max="11012" width="11" style="592" customWidth="1"/>
    <col min="11013" max="11013" width="10.33203125" style="592" customWidth="1"/>
    <col min="11014" max="11014" width="12.77734375" style="592" customWidth="1"/>
    <col min="11015" max="11015" width="10.44140625" style="592" customWidth="1"/>
    <col min="11016" max="11016" width="9.33203125" style="592"/>
    <col min="11017" max="11017" width="13.109375" style="592" customWidth="1"/>
    <col min="11018" max="11018" width="7.44140625" style="592" customWidth="1"/>
    <col min="11019" max="11019" width="10.33203125" style="592" customWidth="1"/>
    <col min="11020" max="11020" width="10" style="592" customWidth="1"/>
    <col min="11021" max="11021" width="7.44140625" style="592" customWidth="1"/>
    <col min="11022" max="11022" width="11.33203125" style="592" customWidth="1"/>
    <col min="11023" max="11023" width="7.6640625" style="592" customWidth="1"/>
    <col min="11024" max="11024" width="11.77734375" style="592" customWidth="1"/>
    <col min="11025" max="11025" width="10.44140625" style="592" customWidth="1"/>
    <col min="11026" max="11026" width="9.33203125" style="592"/>
    <col min="11027" max="11027" width="7.6640625" style="592" customWidth="1"/>
    <col min="11028" max="11028" width="12.44140625" style="592" customWidth="1"/>
    <col min="11029" max="11264" width="9.33203125" style="592"/>
    <col min="11265" max="11265" width="24.109375" style="592" customWidth="1"/>
    <col min="11266" max="11266" width="7.44140625" style="592" customWidth="1"/>
    <col min="11267" max="11267" width="13.33203125" style="592" customWidth="1"/>
    <col min="11268" max="11268" width="11" style="592" customWidth="1"/>
    <col min="11269" max="11269" width="10.33203125" style="592" customWidth="1"/>
    <col min="11270" max="11270" width="12.77734375" style="592" customWidth="1"/>
    <col min="11271" max="11271" width="10.44140625" style="592" customWidth="1"/>
    <col min="11272" max="11272" width="9.33203125" style="592"/>
    <col min="11273" max="11273" width="13.109375" style="592" customWidth="1"/>
    <col min="11274" max="11274" width="7.44140625" style="592" customWidth="1"/>
    <col min="11275" max="11275" width="10.33203125" style="592" customWidth="1"/>
    <col min="11276" max="11276" width="10" style="592" customWidth="1"/>
    <col min="11277" max="11277" width="7.44140625" style="592" customWidth="1"/>
    <col min="11278" max="11278" width="11.33203125" style="592" customWidth="1"/>
    <col min="11279" max="11279" width="7.6640625" style="592" customWidth="1"/>
    <col min="11280" max="11280" width="11.77734375" style="592" customWidth="1"/>
    <col min="11281" max="11281" width="10.44140625" style="592" customWidth="1"/>
    <col min="11282" max="11282" width="9.33203125" style="592"/>
    <col min="11283" max="11283" width="7.6640625" style="592" customWidth="1"/>
    <col min="11284" max="11284" width="12.44140625" style="592" customWidth="1"/>
    <col min="11285" max="11520" width="9.33203125" style="592"/>
    <col min="11521" max="11521" width="24.109375" style="592" customWidth="1"/>
    <col min="11522" max="11522" width="7.44140625" style="592" customWidth="1"/>
    <col min="11523" max="11523" width="13.33203125" style="592" customWidth="1"/>
    <col min="11524" max="11524" width="11" style="592" customWidth="1"/>
    <col min="11525" max="11525" width="10.33203125" style="592" customWidth="1"/>
    <col min="11526" max="11526" width="12.77734375" style="592" customWidth="1"/>
    <col min="11527" max="11527" width="10.44140625" style="592" customWidth="1"/>
    <col min="11528" max="11528" width="9.33203125" style="592"/>
    <col min="11529" max="11529" width="13.109375" style="592" customWidth="1"/>
    <col min="11530" max="11530" width="7.44140625" style="592" customWidth="1"/>
    <col min="11531" max="11531" width="10.33203125" style="592" customWidth="1"/>
    <col min="11532" max="11532" width="10" style="592" customWidth="1"/>
    <col min="11533" max="11533" width="7.44140625" style="592" customWidth="1"/>
    <col min="11534" max="11534" width="11.33203125" style="592" customWidth="1"/>
    <col min="11535" max="11535" width="7.6640625" style="592" customWidth="1"/>
    <col min="11536" max="11536" width="11.77734375" style="592" customWidth="1"/>
    <col min="11537" max="11537" width="10.44140625" style="592" customWidth="1"/>
    <col min="11538" max="11538" width="9.33203125" style="592"/>
    <col min="11539" max="11539" width="7.6640625" style="592" customWidth="1"/>
    <col min="11540" max="11540" width="12.44140625" style="592" customWidth="1"/>
    <col min="11541" max="11776" width="9.33203125" style="592"/>
    <col min="11777" max="11777" width="24.109375" style="592" customWidth="1"/>
    <col min="11778" max="11778" width="7.44140625" style="592" customWidth="1"/>
    <col min="11779" max="11779" width="13.33203125" style="592" customWidth="1"/>
    <col min="11780" max="11780" width="11" style="592" customWidth="1"/>
    <col min="11781" max="11781" width="10.33203125" style="592" customWidth="1"/>
    <col min="11782" max="11782" width="12.77734375" style="592" customWidth="1"/>
    <col min="11783" max="11783" width="10.44140625" style="592" customWidth="1"/>
    <col min="11784" max="11784" width="9.33203125" style="592"/>
    <col min="11785" max="11785" width="13.109375" style="592" customWidth="1"/>
    <col min="11786" max="11786" width="7.44140625" style="592" customWidth="1"/>
    <col min="11787" max="11787" width="10.33203125" style="592" customWidth="1"/>
    <col min="11788" max="11788" width="10" style="592" customWidth="1"/>
    <col min="11789" max="11789" width="7.44140625" style="592" customWidth="1"/>
    <col min="11790" max="11790" width="11.33203125" style="592" customWidth="1"/>
    <col min="11791" max="11791" width="7.6640625" style="592" customWidth="1"/>
    <col min="11792" max="11792" width="11.77734375" style="592" customWidth="1"/>
    <col min="11793" max="11793" width="10.44140625" style="592" customWidth="1"/>
    <col min="11794" max="11794" width="9.33203125" style="592"/>
    <col min="11795" max="11795" width="7.6640625" style="592" customWidth="1"/>
    <col min="11796" max="11796" width="12.44140625" style="592" customWidth="1"/>
    <col min="11797" max="12032" width="9.33203125" style="592"/>
    <col min="12033" max="12033" width="24.109375" style="592" customWidth="1"/>
    <col min="12034" max="12034" width="7.44140625" style="592" customWidth="1"/>
    <col min="12035" max="12035" width="13.33203125" style="592" customWidth="1"/>
    <col min="12036" max="12036" width="11" style="592" customWidth="1"/>
    <col min="12037" max="12037" width="10.33203125" style="592" customWidth="1"/>
    <col min="12038" max="12038" width="12.77734375" style="592" customWidth="1"/>
    <col min="12039" max="12039" width="10.44140625" style="592" customWidth="1"/>
    <col min="12040" max="12040" width="9.33203125" style="592"/>
    <col min="12041" max="12041" width="13.109375" style="592" customWidth="1"/>
    <col min="12042" max="12042" width="7.44140625" style="592" customWidth="1"/>
    <col min="12043" max="12043" width="10.33203125" style="592" customWidth="1"/>
    <col min="12044" max="12044" width="10" style="592" customWidth="1"/>
    <col min="12045" max="12045" width="7.44140625" style="592" customWidth="1"/>
    <col min="12046" max="12046" width="11.33203125" style="592" customWidth="1"/>
    <col min="12047" max="12047" width="7.6640625" style="592" customWidth="1"/>
    <col min="12048" max="12048" width="11.77734375" style="592" customWidth="1"/>
    <col min="12049" max="12049" width="10.44140625" style="592" customWidth="1"/>
    <col min="12050" max="12050" width="9.33203125" style="592"/>
    <col min="12051" max="12051" width="7.6640625" style="592" customWidth="1"/>
    <col min="12052" max="12052" width="12.44140625" style="592" customWidth="1"/>
    <col min="12053" max="12288" width="9.33203125" style="592"/>
    <col min="12289" max="12289" width="24.109375" style="592" customWidth="1"/>
    <col min="12290" max="12290" width="7.44140625" style="592" customWidth="1"/>
    <col min="12291" max="12291" width="13.33203125" style="592" customWidth="1"/>
    <col min="12292" max="12292" width="11" style="592" customWidth="1"/>
    <col min="12293" max="12293" width="10.33203125" style="592" customWidth="1"/>
    <col min="12294" max="12294" width="12.77734375" style="592" customWidth="1"/>
    <col min="12295" max="12295" width="10.44140625" style="592" customWidth="1"/>
    <col min="12296" max="12296" width="9.33203125" style="592"/>
    <col min="12297" max="12297" width="13.109375" style="592" customWidth="1"/>
    <col min="12298" max="12298" width="7.44140625" style="592" customWidth="1"/>
    <col min="12299" max="12299" width="10.33203125" style="592" customWidth="1"/>
    <col min="12300" max="12300" width="10" style="592" customWidth="1"/>
    <col min="12301" max="12301" width="7.44140625" style="592" customWidth="1"/>
    <col min="12302" max="12302" width="11.33203125" style="592" customWidth="1"/>
    <col min="12303" max="12303" width="7.6640625" style="592" customWidth="1"/>
    <col min="12304" max="12304" width="11.77734375" style="592" customWidth="1"/>
    <col min="12305" max="12305" width="10.44140625" style="592" customWidth="1"/>
    <col min="12306" max="12306" width="9.33203125" style="592"/>
    <col min="12307" max="12307" width="7.6640625" style="592" customWidth="1"/>
    <col min="12308" max="12308" width="12.44140625" style="592" customWidth="1"/>
    <col min="12309" max="12544" width="9.33203125" style="592"/>
    <col min="12545" max="12545" width="24.109375" style="592" customWidth="1"/>
    <col min="12546" max="12546" width="7.44140625" style="592" customWidth="1"/>
    <col min="12547" max="12547" width="13.33203125" style="592" customWidth="1"/>
    <col min="12548" max="12548" width="11" style="592" customWidth="1"/>
    <col min="12549" max="12549" width="10.33203125" style="592" customWidth="1"/>
    <col min="12550" max="12550" width="12.77734375" style="592" customWidth="1"/>
    <col min="12551" max="12551" width="10.44140625" style="592" customWidth="1"/>
    <col min="12552" max="12552" width="9.33203125" style="592"/>
    <col min="12553" max="12553" width="13.109375" style="592" customWidth="1"/>
    <col min="12554" max="12554" width="7.44140625" style="592" customWidth="1"/>
    <col min="12555" max="12555" width="10.33203125" style="592" customWidth="1"/>
    <col min="12556" max="12556" width="10" style="592" customWidth="1"/>
    <col min="12557" max="12557" width="7.44140625" style="592" customWidth="1"/>
    <col min="12558" max="12558" width="11.33203125" style="592" customWidth="1"/>
    <col min="12559" max="12559" width="7.6640625" style="592" customWidth="1"/>
    <col min="12560" max="12560" width="11.77734375" style="592" customWidth="1"/>
    <col min="12561" max="12561" width="10.44140625" style="592" customWidth="1"/>
    <col min="12562" max="12562" width="9.33203125" style="592"/>
    <col min="12563" max="12563" width="7.6640625" style="592" customWidth="1"/>
    <col min="12564" max="12564" width="12.44140625" style="592" customWidth="1"/>
    <col min="12565" max="12800" width="9.33203125" style="592"/>
    <col min="12801" max="12801" width="24.109375" style="592" customWidth="1"/>
    <col min="12802" max="12802" width="7.44140625" style="592" customWidth="1"/>
    <col min="12803" max="12803" width="13.33203125" style="592" customWidth="1"/>
    <col min="12804" max="12804" width="11" style="592" customWidth="1"/>
    <col min="12805" max="12805" width="10.33203125" style="592" customWidth="1"/>
    <col min="12806" max="12806" width="12.77734375" style="592" customWidth="1"/>
    <col min="12807" max="12807" width="10.44140625" style="592" customWidth="1"/>
    <col min="12808" max="12808" width="9.33203125" style="592"/>
    <col min="12809" max="12809" width="13.109375" style="592" customWidth="1"/>
    <col min="12810" max="12810" width="7.44140625" style="592" customWidth="1"/>
    <col min="12811" max="12811" width="10.33203125" style="592" customWidth="1"/>
    <col min="12812" max="12812" width="10" style="592" customWidth="1"/>
    <col min="12813" max="12813" width="7.44140625" style="592" customWidth="1"/>
    <col min="12814" max="12814" width="11.33203125" style="592" customWidth="1"/>
    <col min="12815" max="12815" width="7.6640625" style="592" customWidth="1"/>
    <col min="12816" max="12816" width="11.77734375" style="592" customWidth="1"/>
    <col min="12817" max="12817" width="10.44140625" style="592" customWidth="1"/>
    <col min="12818" max="12818" width="9.33203125" style="592"/>
    <col min="12819" max="12819" width="7.6640625" style="592" customWidth="1"/>
    <col min="12820" max="12820" width="12.44140625" style="592" customWidth="1"/>
    <col min="12821" max="13056" width="9.33203125" style="592"/>
    <col min="13057" max="13057" width="24.109375" style="592" customWidth="1"/>
    <col min="13058" max="13058" width="7.44140625" style="592" customWidth="1"/>
    <col min="13059" max="13059" width="13.33203125" style="592" customWidth="1"/>
    <col min="13060" max="13060" width="11" style="592" customWidth="1"/>
    <col min="13061" max="13061" width="10.33203125" style="592" customWidth="1"/>
    <col min="13062" max="13062" width="12.77734375" style="592" customWidth="1"/>
    <col min="13063" max="13063" width="10.44140625" style="592" customWidth="1"/>
    <col min="13064" max="13064" width="9.33203125" style="592"/>
    <col min="13065" max="13065" width="13.109375" style="592" customWidth="1"/>
    <col min="13066" max="13066" width="7.44140625" style="592" customWidth="1"/>
    <col min="13067" max="13067" width="10.33203125" style="592" customWidth="1"/>
    <col min="13068" max="13068" width="10" style="592" customWidth="1"/>
    <col min="13069" max="13069" width="7.44140625" style="592" customWidth="1"/>
    <col min="13070" max="13070" width="11.33203125" style="592" customWidth="1"/>
    <col min="13071" max="13071" width="7.6640625" style="592" customWidth="1"/>
    <col min="13072" max="13072" width="11.77734375" style="592" customWidth="1"/>
    <col min="13073" max="13073" width="10.44140625" style="592" customWidth="1"/>
    <col min="13074" max="13074" width="9.33203125" style="592"/>
    <col min="13075" max="13075" width="7.6640625" style="592" customWidth="1"/>
    <col min="13076" max="13076" width="12.44140625" style="592" customWidth="1"/>
    <col min="13077" max="13312" width="9.33203125" style="592"/>
    <col min="13313" max="13313" width="24.109375" style="592" customWidth="1"/>
    <col min="13314" max="13314" width="7.44140625" style="592" customWidth="1"/>
    <col min="13315" max="13315" width="13.33203125" style="592" customWidth="1"/>
    <col min="13316" max="13316" width="11" style="592" customWidth="1"/>
    <col min="13317" max="13317" width="10.33203125" style="592" customWidth="1"/>
    <col min="13318" max="13318" width="12.77734375" style="592" customWidth="1"/>
    <col min="13319" max="13319" width="10.44140625" style="592" customWidth="1"/>
    <col min="13320" max="13320" width="9.33203125" style="592"/>
    <col min="13321" max="13321" width="13.109375" style="592" customWidth="1"/>
    <col min="13322" max="13322" width="7.44140625" style="592" customWidth="1"/>
    <col min="13323" max="13323" width="10.33203125" style="592" customWidth="1"/>
    <col min="13324" max="13324" width="10" style="592" customWidth="1"/>
    <col min="13325" max="13325" width="7.44140625" style="592" customWidth="1"/>
    <col min="13326" max="13326" width="11.33203125" style="592" customWidth="1"/>
    <col min="13327" max="13327" width="7.6640625" style="592" customWidth="1"/>
    <col min="13328" max="13328" width="11.77734375" style="592" customWidth="1"/>
    <col min="13329" max="13329" width="10.44140625" style="592" customWidth="1"/>
    <col min="13330" max="13330" width="9.33203125" style="592"/>
    <col min="13331" max="13331" width="7.6640625" style="592" customWidth="1"/>
    <col min="13332" max="13332" width="12.44140625" style="592" customWidth="1"/>
    <col min="13333" max="13568" width="9.33203125" style="592"/>
    <col min="13569" max="13569" width="24.109375" style="592" customWidth="1"/>
    <col min="13570" max="13570" width="7.44140625" style="592" customWidth="1"/>
    <col min="13571" max="13571" width="13.33203125" style="592" customWidth="1"/>
    <col min="13572" max="13572" width="11" style="592" customWidth="1"/>
    <col min="13573" max="13573" width="10.33203125" style="592" customWidth="1"/>
    <col min="13574" max="13574" width="12.77734375" style="592" customWidth="1"/>
    <col min="13575" max="13575" width="10.44140625" style="592" customWidth="1"/>
    <col min="13576" max="13576" width="9.33203125" style="592"/>
    <col min="13577" max="13577" width="13.109375" style="592" customWidth="1"/>
    <col min="13578" max="13578" width="7.44140625" style="592" customWidth="1"/>
    <col min="13579" max="13579" width="10.33203125" style="592" customWidth="1"/>
    <col min="13580" max="13580" width="10" style="592" customWidth="1"/>
    <col min="13581" max="13581" width="7.44140625" style="592" customWidth="1"/>
    <col min="13582" max="13582" width="11.33203125" style="592" customWidth="1"/>
    <col min="13583" max="13583" width="7.6640625" style="592" customWidth="1"/>
    <col min="13584" max="13584" width="11.77734375" style="592" customWidth="1"/>
    <col min="13585" max="13585" width="10.44140625" style="592" customWidth="1"/>
    <col min="13586" max="13586" width="9.33203125" style="592"/>
    <col min="13587" max="13587" width="7.6640625" style="592" customWidth="1"/>
    <col min="13588" max="13588" width="12.44140625" style="592" customWidth="1"/>
    <col min="13589" max="13824" width="9.33203125" style="592"/>
    <col min="13825" max="13825" width="24.109375" style="592" customWidth="1"/>
    <col min="13826" max="13826" width="7.44140625" style="592" customWidth="1"/>
    <col min="13827" max="13827" width="13.33203125" style="592" customWidth="1"/>
    <col min="13828" max="13828" width="11" style="592" customWidth="1"/>
    <col min="13829" max="13829" width="10.33203125" style="592" customWidth="1"/>
    <col min="13830" max="13830" width="12.77734375" style="592" customWidth="1"/>
    <col min="13831" max="13831" width="10.44140625" style="592" customWidth="1"/>
    <col min="13832" max="13832" width="9.33203125" style="592"/>
    <col min="13833" max="13833" width="13.109375" style="592" customWidth="1"/>
    <col min="13834" max="13834" width="7.44140625" style="592" customWidth="1"/>
    <col min="13835" max="13835" width="10.33203125" style="592" customWidth="1"/>
    <col min="13836" max="13836" width="10" style="592" customWidth="1"/>
    <col min="13837" max="13837" width="7.44140625" style="592" customWidth="1"/>
    <col min="13838" max="13838" width="11.33203125" style="592" customWidth="1"/>
    <col min="13839" max="13839" width="7.6640625" style="592" customWidth="1"/>
    <col min="13840" max="13840" width="11.77734375" style="592" customWidth="1"/>
    <col min="13841" max="13841" width="10.44140625" style="592" customWidth="1"/>
    <col min="13842" max="13842" width="9.33203125" style="592"/>
    <col min="13843" max="13843" width="7.6640625" style="592" customWidth="1"/>
    <col min="13844" max="13844" width="12.44140625" style="592" customWidth="1"/>
    <col min="13845" max="14080" width="9.33203125" style="592"/>
    <col min="14081" max="14081" width="24.109375" style="592" customWidth="1"/>
    <col min="14082" max="14082" width="7.44140625" style="592" customWidth="1"/>
    <col min="14083" max="14083" width="13.33203125" style="592" customWidth="1"/>
    <col min="14084" max="14084" width="11" style="592" customWidth="1"/>
    <col min="14085" max="14085" width="10.33203125" style="592" customWidth="1"/>
    <col min="14086" max="14086" width="12.77734375" style="592" customWidth="1"/>
    <col min="14087" max="14087" width="10.44140625" style="592" customWidth="1"/>
    <col min="14088" max="14088" width="9.33203125" style="592"/>
    <col min="14089" max="14089" width="13.109375" style="592" customWidth="1"/>
    <col min="14090" max="14090" width="7.44140625" style="592" customWidth="1"/>
    <col min="14091" max="14091" width="10.33203125" style="592" customWidth="1"/>
    <col min="14092" max="14092" width="10" style="592" customWidth="1"/>
    <col min="14093" max="14093" width="7.44140625" style="592" customWidth="1"/>
    <col min="14094" max="14094" width="11.33203125" style="592" customWidth="1"/>
    <col min="14095" max="14095" width="7.6640625" style="592" customWidth="1"/>
    <col min="14096" max="14096" width="11.77734375" style="592" customWidth="1"/>
    <col min="14097" max="14097" width="10.44140625" style="592" customWidth="1"/>
    <col min="14098" max="14098" width="9.33203125" style="592"/>
    <col min="14099" max="14099" width="7.6640625" style="592" customWidth="1"/>
    <col min="14100" max="14100" width="12.44140625" style="592" customWidth="1"/>
    <col min="14101" max="14336" width="9.33203125" style="592"/>
    <col min="14337" max="14337" width="24.109375" style="592" customWidth="1"/>
    <col min="14338" max="14338" width="7.44140625" style="592" customWidth="1"/>
    <col min="14339" max="14339" width="13.33203125" style="592" customWidth="1"/>
    <col min="14340" max="14340" width="11" style="592" customWidth="1"/>
    <col min="14341" max="14341" width="10.33203125" style="592" customWidth="1"/>
    <col min="14342" max="14342" width="12.77734375" style="592" customWidth="1"/>
    <col min="14343" max="14343" width="10.44140625" style="592" customWidth="1"/>
    <col min="14344" max="14344" width="9.33203125" style="592"/>
    <col min="14345" max="14345" width="13.109375" style="592" customWidth="1"/>
    <col min="14346" max="14346" width="7.44140625" style="592" customWidth="1"/>
    <col min="14347" max="14347" width="10.33203125" style="592" customWidth="1"/>
    <col min="14348" max="14348" width="10" style="592" customWidth="1"/>
    <col min="14349" max="14349" width="7.44140625" style="592" customWidth="1"/>
    <col min="14350" max="14350" width="11.33203125" style="592" customWidth="1"/>
    <col min="14351" max="14351" width="7.6640625" style="592" customWidth="1"/>
    <col min="14352" max="14352" width="11.77734375" style="592" customWidth="1"/>
    <col min="14353" max="14353" width="10.44140625" style="592" customWidth="1"/>
    <col min="14354" max="14354" width="9.33203125" style="592"/>
    <col min="14355" max="14355" width="7.6640625" style="592" customWidth="1"/>
    <col min="14356" max="14356" width="12.44140625" style="592" customWidth="1"/>
    <col min="14357" max="14592" width="9.33203125" style="592"/>
    <col min="14593" max="14593" width="24.109375" style="592" customWidth="1"/>
    <col min="14594" max="14594" width="7.44140625" style="592" customWidth="1"/>
    <col min="14595" max="14595" width="13.33203125" style="592" customWidth="1"/>
    <col min="14596" max="14596" width="11" style="592" customWidth="1"/>
    <col min="14597" max="14597" width="10.33203125" style="592" customWidth="1"/>
    <col min="14598" max="14598" width="12.77734375" style="592" customWidth="1"/>
    <col min="14599" max="14599" width="10.44140625" style="592" customWidth="1"/>
    <col min="14600" max="14600" width="9.33203125" style="592"/>
    <col min="14601" max="14601" width="13.109375" style="592" customWidth="1"/>
    <col min="14602" max="14602" width="7.44140625" style="592" customWidth="1"/>
    <col min="14603" max="14603" width="10.33203125" style="592" customWidth="1"/>
    <col min="14604" max="14604" width="10" style="592" customWidth="1"/>
    <col min="14605" max="14605" width="7.44140625" style="592" customWidth="1"/>
    <col min="14606" max="14606" width="11.33203125" style="592" customWidth="1"/>
    <col min="14607" max="14607" width="7.6640625" style="592" customWidth="1"/>
    <col min="14608" max="14608" width="11.77734375" style="592" customWidth="1"/>
    <col min="14609" max="14609" width="10.44140625" style="592" customWidth="1"/>
    <col min="14610" max="14610" width="9.33203125" style="592"/>
    <col min="14611" max="14611" width="7.6640625" style="592" customWidth="1"/>
    <col min="14612" max="14612" width="12.44140625" style="592" customWidth="1"/>
    <col min="14613" max="14848" width="9.33203125" style="592"/>
    <col min="14849" max="14849" width="24.109375" style="592" customWidth="1"/>
    <col min="14850" max="14850" width="7.44140625" style="592" customWidth="1"/>
    <col min="14851" max="14851" width="13.33203125" style="592" customWidth="1"/>
    <col min="14852" max="14852" width="11" style="592" customWidth="1"/>
    <col min="14853" max="14853" width="10.33203125" style="592" customWidth="1"/>
    <col min="14854" max="14854" width="12.77734375" style="592" customWidth="1"/>
    <col min="14855" max="14855" width="10.44140625" style="592" customWidth="1"/>
    <col min="14856" max="14856" width="9.33203125" style="592"/>
    <col min="14857" max="14857" width="13.109375" style="592" customWidth="1"/>
    <col min="14858" max="14858" width="7.44140625" style="592" customWidth="1"/>
    <col min="14859" max="14859" width="10.33203125" style="592" customWidth="1"/>
    <col min="14860" max="14860" width="10" style="592" customWidth="1"/>
    <col min="14861" max="14861" width="7.44140625" style="592" customWidth="1"/>
    <col min="14862" max="14862" width="11.33203125" style="592" customWidth="1"/>
    <col min="14863" max="14863" width="7.6640625" style="592" customWidth="1"/>
    <col min="14864" max="14864" width="11.77734375" style="592" customWidth="1"/>
    <col min="14865" max="14865" width="10.44140625" style="592" customWidth="1"/>
    <col min="14866" max="14866" width="9.33203125" style="592"/>
    <col min="14867" max="14867" width="7.6640625" style="592" customWidth="1"/>
    <col min="14868" max="14868" width="12.44140625" style="592" customWidth="1"/>
    <col min="14869" max="15104" width="9.33203125" style="592"/>
    <col min="15105" max="15105" width="24.109375" style="592" customWidth="1"/>
    <col min="15106" max="15106" width="7.44140625" style="592" customWidth="1"/>
    <col min="15107" max="15107" width="13.33203125" style="592" customWidth="1"/>
    <col min="15108" max="15108" width="11" style="592" customWidth="1"/>
    <col min="15109" max="15109" width="10.33203125" style="592" customWidth="1"/>
    <col min="15110" max="15110" width="12.77734375" style="592" customWidth="1"/>
    <col min="15111" max="15111" width="10.44140625" style="592" customWidth="1"/>
    <col min="15112" max="15112" width="9.33203125" style="592"/>
    <col min="15113" max="15113" width="13.109375" style="592" customWidth="1"/>
    <col min="15114" max="15114" width="7.44140625" style="592" customWidth="1"/>
    <col min="15115" max="15115" width="10.33203125" style="592" customWidth="1"/>
    <col min="15116" max="15116" width="10" style="592" customWidth="1"/>
    <col min="15117" max="15117" width="7.44140625" style="592" customWidth="1"/>
    <col min="15118" max="15118" width="11.33203125" style="592" customWidth="1"/>
    <col min="15119" max="15119" width="7.6640625" style="592" customWidth="1"/>
    <col min="15120" max="15120" width="11.77734375" style="592" customWidth="1"/>
    <col min="15121" max="15121" width="10.44140625" style="592" customWidth="1"/>
    <col min="15122" max="15122" width="9.33203125" style="592"/>
    <col min="15123" max="15123" width="7.6640625" style="592" customWidth="1"/>
    <col min="15124" max="15124" width="12.44140625" style="592" customWidth="1"/>
    <col min="15125" max="15360" width="9.33203125" style="592"/>
    <col min="15361" max="15361" width="24.109375" style="592" customWidth="1"/>
    <col min="15362" max="15362" width="7.44140625" style="592" customWidth="1"/>
    <col min="15363" max="15363" width="13.33203125" style="592" customWidth="1"/>
    <col min="15364" max="15364" width="11" style="592" customWidth="1"/>
    <col min="15365" max="15365" width="10.33203125" style="592" customWidth="1"/>
    <col min="15366" max="15366" width="12.77734375" style="592" customWidth="1"/>
    <col min="15367" max="15367" width="10.44140625" style="592" customWidth="1"/>
    <col min="15368" max="15368" width="9.33203125" style="592"/>
    <col min="15369" max="15369" width="13.109375" style="592" customWidth="1"/>
    <col min="15370" max="15370" width="7.44140625" style="592" customWidth="1"/>
    <col min="15371" max="15371" width="10.33203125" style="592" customWidth="1"/>
    <col min="15372" max="15372" width="10" style="592" customWidth="1"/>
    <col min="15373" max="15373" width="7.44140625" style="592" customWidth="1"/>
    <col min="15374" max="15374" width="11.33203125" style="592" customWidth="1"/>
    <col min="15375" max="15375" width="7.6640625" style="592" customWidth="1"/>
    <col min="15376" max="15376" width="11.77734375" style="592" customWidth="1"/>
    <col min="15377" max="15377" width="10.44140625" style="592" customWidth="1"/>
    <col min="15378" max="15378" width="9.33203125" style="592"/>
    <col min="15379" max="15379" width="7.6640625" style="592" customWidth="1"/>
    <col min="15380" max="15380" width="12.44140625" style="592" customWidth="1"/>
    <col min="15381" max="15616" width="9.33203125" style="592"/>
    <col min="15617" max="15617" width="24.109375" style="592" customWidth="1"/>
    <col min="15618" max="15618" width="7.44140625" style="592" customWidth="1"/>
    <col min="15619" max="15619" width="13.33203125" style="592" customWidth="1"/>
    <col min="15620" max="15620" width="11" style="592" customWidth="1"/>
    <col min="15621" max="15621" width="10.33203125" style="592" customWidth="1"/>
    <col min="15622" max="15622" width="12.77734375" style="592" customWidth="1"/>
    <col min="15623" max="15623" width="10.44140625" style="592" customWidth="1"/>
    <col min="15624" max="15624" width="9.33203125" style="592"/>
    <col min="15625" max="15625" width="13.109375" style="592" customWidth="1"/>
    <col min="15626" max="15626" width="7.44140625" style="592" customWidth="1"/>
    <col min="15627" max="15627" width="10.33203125" style="592" customWidth="1"/>
    <col min="15628" max="15628" width="10" style="592" customWidth="1"/>
    <col min="15629" max="15629" width="7.44140625" style="592" customWidth="1"/>
    <col min="15630" max="15630" width="11.33203125" style="592" customWidth="1"/>
    <col min="15631" max="15631" width="7.6640625" style="592" customWidth="1"/>
    <col min="15632" max="15632" width="11.77734375" style="592" customWidth="1"/>
    <col min="15633" max="15633" width="10.44140625" style="592" customWidth="1"/>
    <col min="15634" max="15634" width="9.33203125" style="592"/>
    <col min="15635" max="15635" width="7.6640625" style="592" customWidth="1"/>
    <col min="15636" max="15636" width="12.44140625" style="592" customWidth="1"/>
    <col min="15637" max="15872" width="9.33203125" style="592"/>
    <col min="15873" max="15873" width="24.109375" style="592" customWidth="1"/>
    <col min="15874" max="15874" width="7.44140625" style="592" customWidth="1"/>
    <col min="15875" max="15875" width="13.33203125" style="592" customWidth="1"/>
    <col min="15876" max="15876" width="11" style="592" customWidth="1"/>
    <col min="15877" max="15877" width="10.33203125" style="592" customWidth="1"/>
    <col min="15878" max="15878" width="12.77734375" style="592" customWidth="1"/>
    <col min="15879" max="15879" width="10.44140625" style="592" customWidth="1"/>
    <col min="15880" max="15880" width="9.33203125" style="592"/>
    <col min="15881" max="15881" width="13.109375" style="592" customWidth="1"/>
    <col min="15882" max="15882" width="7.44140625" style="592" customWidth="1"/>
    <col min="15883" max="15883" width="10.33203125" style="592" customWidth="1"/>
    <col min="15884" max="15884" width="10" style="592" customWidth="1"/>
    <col min="15885" max="15885" width="7.44140625" style="592" customWidth="1"/>
    <col min="15886" max="15886" width="11.33203125" style="592" customWidth="1"/>
    <col min="15887" max="15887" width="7.6640625" style="592" customWidth="1"/>
    <col min="15888" max="15888" width="11.77734375" style="592" customWidth="1"/>
    <col min="15889" max="15889" width="10.44140625" style="592" customWidth="1"/>
    <col min="15890" max="15890" width="9.33203125" style="592"/>
    <col min="15891" max="15891" width="7.6640625" style="592" customWidth="1"/>
    <col min="15892" max="15892" width="12.44140625" style="592" customWidth="1"/>
    <col min="15893" max="16128" width="9.33203125" style="592"/>
    <col min="16129" max="16129" width="24.109375" style="592" customWidth="1"/>
    <col min="16130" max="16130" width="7.44140625" style="592" customWidth="1"/>
    <col min="16131" max="16131" width="13.33203125" style="592" customWidth="1"/>
    <col min="16132" max="16132" width="11" style="592" customWidth="1"/>
    <col min="16133" max="16133" width="10.33203125" style="592" customWidth="1"/>
    <col min="16134" max="16134" width="12.77734375" style="592" customWidth="1"/>
    <col min="16135" max="16135" width="10.44140625" style="592" customWidth="1"/>
    <col min="16136" max="16136" width="9.33203125" style="592"/>
    <col min="16137" max="16137" width="13.109375" style="592" customWidth="1"/>
    <col min="16138" max="16138" width="7.44140625" style="592" customWidth="1"/>
    <col min="16139" max="16139" width="10.33203125" style="592" customWidth="1"/>
    <col min="16140" max="16140" width="10" style="592" customWidth="1"/>
    <col min="16141" max="16141" width="7.44140625" style="592" customWidth="1"/>
    <col min="16142" max="16142" width="11.33203125" style="592" customWidth="1"/>
    <col min="16143" max="16143" width="7.6640625" style="592" customWidth="1"/>
    <col min="16144" max="16144" width="11.77734375" style="592" customWidth="1"/>
    <col min="16145" max="16145" width="10.44140625" style="592" customWidth="1"/>
    <col min="16146" max="16146" width="9.33203125" style="592"/>
    <col min="16147" max="16147" width="7.6640625" style="592" customWidth="1"/>
    <col min="16148" max="16148" width="12.44140625" style="592" customWidth="1"/>
    <col min="16149" max="16384" width="9.33203125" style="592"/>
  </cols>
  <sheetData>
    <row r="1" spans="1:20" ht="13.8" x14ac:dyDescent="0.25">
      <c r="A1" s="1710" t="s">
        <v>0</v>
      </c>
      <c r="B1" s="665" t="s">
        <v>1219</v>
      </c>
      <c r="C1" s="666" t="s">
        <v>1220</v>
      </c>
      <c r="D1" s="666" t="s">
        <v>1221</v>
      </c>
      <c r="E1" s="666" t="s">
        <v>1222</v>
      </c>
      <c r="F1" s="665" t="s">
        <v>1223</v>
      </c>
      <c r="G1" s="665" t="s">
        <v>1224</v>
      </c>
      <c r="H1" s="665" t="s">
        <v>1225</v>
      </c>
      <c r="I1" s="667" t="s">
        <v>1226</v>
      </c>
      <c r="J1" s="665" t="s">
        <v>1227</v>
      </c>
      <c r="K1" s="665" t="s">
        <v>1228</v>
      </c>
      <c r="L1" s="667" t="s">
        <v>41</v>
      </c>
      <c r="M1" s="665" t="s">
        <v>1229</v>
      </c>
      <c r="N1" s="665" t="s">
        <v>1230</v>
      </c>
      <c r="O1" s="665" t="s">
        <v>1231</v>
      </c>
      <c r="P1" s="667" t="s">
        <v>1232</v>
      </c>
      <c r="Q1" s="667" t="s">
        <v>1233</v>
      </c>
      <c r="R1" s="667" t="s">
        <v>1234</v>
      </c>
      <c r="S1" s="667" t="s">
        <v>1235</v>
      </c>
      <c r="T1" s="1712" t="s">
        <v>1236</v>
      </c>
    </row>
    <row r="2" spans="1:20" ht="105" customHeight="1" x14ac:dyDescent="0.25">
      <c r="A2" s="1711"/>
      <c r="B2" s="668" t="s">
        <v>1237</v>
      </c>
      <c r="C2" s="669" t="s">
        <v>1238</v>
      </c>
      <c r="D2" s="669" t="s">
        <v>1239</v>
      </c>
      <c r="E2" s="669" t="s">
        <v>1240</v>
      </c>
      <c r="F2" s="668" t="s">
        <v>1241</v>
      </c>
      <c r="G2" s="668" t="s">
        <v>1242</v>
      </c>
      <c r="H2" s="668" t="s">
        <v>1243</v>
      </c>
      <c r="I2" s="668" t="s">
        <v>1244</v>
      </c>
      <c r="J2" s="670" t="s">
        <v>1245</v>
      </c>
      <c r="K2" s="668" t="s">
        <v>1246</v>
      </c>
      <c r="L2" s="668" t="s">
        <v>1247</v>
      </c>
      <c r="M2" s="668" t="s">
        <v>1248</v>
      </c>
      <c r="N2" s="668" t="s">
        <v>1249</v>
      </c>
      <c r="O2" s="668" t="s">
        <v>1250</v>
      </c>
      <c r="P2" s="668" t="s">
        <v>1251</v>
      </c>
      <c r="Q2" s="671" t="s">
        <v>1252</v>
      </c>
      <c r="R2" s="668" t="s">
        <v>1253</v>
      </c>
      <c r="S2" s="668" t="s">
        <v>1254</v>
      </c>
      <c r="T2" s="1711"/>
    </row>
    <row r="3" spans="1:20" x14ac:dyDescent="0.25">
      <c r="A3" s="672" t="s">
        <v>755</v>
      </c>
      <c r="B3" s="1320">
        <v>4530</v>
      </c>
      <c r="C3" s="1321">
        <v>340683</v>
      </c>
      <c r="D3" s="1321">
        <v>29663</v>
      </c>
      <c r="E3" s="1322">
        <v>1574</v>
      </c>
      <c r="F3" s="852">
        <f t="shared" ref="F3:F20" si="0">SUM(C3:E3)</f>
        <v>371920</v>
      </c>
      <c r="G3" s="855"/>
      <c r="H3" s="856"/>
      <c r="I3" s="852">
        <f t="shared" ref="I3:I20" si="1">SUM(B3+F3+G3+H3)</f>
        <v>376450</v>
      </c>
      <c r="J3" s="1325"/>
      <c r="K3" s="1326"/>
      <c r="L3" s="852">
        <f t="shared" ref="L3:L20" si="2">SUM(J3:K3)</f>
        <v>0</v>
      </c>
      <c r="M3" s="1321">
        <v>134</v>
      </c>
      <c r="N3" s="1321">
        <v>233806</v>
      </c>
      <c r="O3" s="1320"/>
      <c r="P3" s="852">
        <f t="shared" ref="P3:P20" si="3">SUM(M3:O3)</f>
        <v>233940</v>
      </c>
      <c r="Q3" s="1320">
        <v>17313</v>
      </c>
      <c r="R3" s="1320">
        <v>760</v>
      </c>
      <c r="S3" s="1322">
        <v>2410</v>
      </c>
      <c r="T3" s="853">
        <f t="shared" ref="T3:T20" si="4">SUM(I3+L3+P3+Q3+R3+S3)</f>
        <v>630873</v>
      </c>
    </row>
    <row r="4" spans="1:20" ht="26.4" x14ac:dyDescent="0.25">
      <c r="A4" s="672" t="s">
        <v>756</v>
      </c>
      <c r="B4" s="1266"/>
      <c r="C4" s="1323">
        <v>126203</v>
      </c>
      <c r="D4" s="1323">
        <v>2630</v>
      </c>
      <c r="E4" s="1323"/>
      <c r="F4" s="852">
        <f t="shared" si="0"/>
        <v>128833</v>
      </c>
      <c r="G4" s="854"/>
      <c r="H4" s="854"/>
      <c r="I4" s="852">
        <f t="shared" si="1"/>
        <v>128833</v>
      </c>
      <c r="J4" s="1323"/>
      <c r="K4" s="1266"/>
      <c r="L4" s="852">
        <f t="shared" si="2"/>
        <v>0</v>
      </c>
      <c r="M4" s="1266">
        <v>165</v>
      </c>
      <c r="N4" s="1266">
        <v>127451</v>
      </c>
      <c r="O4" s="1266"/>
      <c r="P4" s="852">
        <f t="shared" si="3"/>
        <v>127616</v>
      </c>
      <c r="Q4" s="1266">
        <v>2119</v>
      </c>
      <c r="R4" s="1266">
        <v>32432</v>
      </c>
      <c r="S4" s="1323">
        <v>408</v>
      </c>
      <c r="T4" s="853">
        <f t="shared" si="4"/>
        <v>291408</v>
      </c>
    </row>
    <row r="5" spans="1:20" ht="26.4" x14ac:dyDescent="0.25">
      <c r="A5" s="672" t="s">
        <v>757</v>
      </c>
      <c r="B5" s="1266"/>
      <c r="C5" s="1323">
        <v>838934</v>
      </c>
      <c r="D5" s="1323">
        <v>8227</v>
      </c>
      <c r="E5" s="1323"/>
      <c r="F5" s="852">
        <f t="shared" si="0"/>
        <v>847161</v>
      </c>
      <c r="G5" s="854"/>
      <c r="H5" s="854"/>
      <c r="I5" s="852">
        <f t="shared" si="1"/>
        <v>847161</v>
      </c>
      <c r="J5" s="1323">
        <v>439</v>
      </c>
      <c r="K5" s="1266"/>
      <c r="L5" s="852">
        <f t="shared" si="2"/>
        <v>439</v>
      </c>
      <c r="M5" s="1266">
        <v>39</v>
      </c>
      <c r="N5" s="1266">
        <v>57037</v>
      </c>
      <c r="O5" s="1266"/>
      <c r="P5" s="852">
        <f t="shared" si="3"/>
        <v>57076</v>
      </c>
      <c r="Q5" s="1266">
        <v>438</v>
      </c>
      <c r="R5" s="1266">
        <v>242</v>
      </c>
      <c r="S5" s="1323">
        <v>15</v>
      </c>
      <c r="T5" s="853">
        <f t="shared" si="4"/>
        <v>905371</v>
      </c>
    </row>
    <row r="6" spans="1:20" ht="26.4" x14ac:dyDescent="0.25">
      <c r="A6" s="675" t="s">
        <v>758</v>
      </c>
      <c r="B6" s="1266"/>
      <c r="C6" s="1323">
        <v>730785</v>
      </c>
      <c r="D6" s="1323">
        <v>5836</v>
      </c>
      <c r="E6" s="1323"/>
      <c r="F6" s="852">
        <f t="shared" si="0"/>
        <v>736621</v>
      </c>
      <c r="G6" s="854"/>
      <c r="H6" s="854"/>
      <c r="I6" s="852">
        <f t="shared" si="1"/>
        <v>736621</v>
      </c>
      <c r="J6" s="1323"/>
      <c r="K6" s="1266"/>
      <c r="L6" s="852">
        <f t="shared" si="2"/>
        <v>0</v>
      </c>
      <c r="M6" s="1266">
        <v>82</v>
      </c>
      <c r="N6" s="1266">
        <v>112550</v>
      </c>
      <c r="O6" s="1266"/>
      <c r="P6" s="852">
        <f t="shared" si="3"/>
        <v>112632</v>
      </c>
      <c r="Q6" s="1266">
        <v>152</v>
      </c>
      <c r="R6" s="1266"/>
      <c r="S6" s="1323">
        <v>711</v>
      </c>
      <c r="T6" s="853">
        <f t="shared" si="4"/>
        <v>850116</v>
      </c>
    </row>
    <row r="7" spans="1:20" ht="26.4" x14ac:dyDescent="0.25">
      <c r="A7" s="675" t="s">
        <v>776</v>
      </c>
      <c r="B7" s="1266"/>
      <c r="C7" s="1323">
        <v>432</v>
      </c>
      <c r="D7" s="1323">
        <v>6669</v>
      </c>
      <c r="E7" s="1323"/>
      <c r="F7" s="852">
        <f t="shared" si="0"/>
        <v>7101</v>
      </c>
      <c r="G7" s="854"/>
      <c r="H7" s="854"/>
      <c r="I7" s="852">
        <f t="shared" si="1"/>
        <v>7101</v>
      </c>
      <c r="J7" s="1323"/>
      <c r="K7" s="1266"/>
      <c r="L7" s="852">
        <f t="shared" si="2"/>
        <v>0</v>
      </c>
      <c r="M7" s="1266">
        <v>185</v>
      </c>
      <c r="N7" s="1266">
        <v>36220</v>
      </c>
      <c r="O7" s="1266"/>
      <c r="P7" s="852">
        <f t="shared" si="3"/>
        <v>36405</v>
      </c>
      <c r="Q7" s="1266">
        <v>360</v>
      </c>
      <c r="R7" s="1266"/>
      <c r="S7" s="1323">
        <v>587</v>
      </c>
      <c r="T7" s="853">
        <f t="shared" si="4"/>
        <v>44453</v>
      </c>
    </row>
    <row r="8" spans="1:20" ht="26.4" x14ac:dyDescent="0.25">
      <c r="A8" s="675" t="s">
        <v>760</v>
      </c>
      <c r="B8" s="1266"/>
      <c r="C8" s="1323">
        <v>324840</v>
      </c>
      <c r="D8" s="1323">
        <v>4614</v>
      </c>
      <c r="E8" s="1323">
        <v>240</v>
      </c>
      <c r="F8" s="852">
        <f t="shared" si="0"/>
        <v>329694</v>
      </c>
      <c r="G8" s="854"/>
      <c r="H8" s="854"/>
      <c r="I8" s="852">
        <f t="shared" si="1"/>
        <v>329694</v>
      </c>
      <c r="J8" s="1323"/>
      <c r="K8" s="1266"/>
      <c r="L8" s="852">
        <f t="shared" si="2"/>
        <v>0</v>
      </c>
      <c r="M8" s="1266">
        <v>68</v>
      </c>
      <c r="N8" s="1266">
        <v>24506</v>
      </c>
      <c r="O8" s="1266"/>
      <c r="P8" s="852">
        <f t="shared" si="3"/>
        <v>24574</v>
      </c>
      <c r="Q8" s="1266">
        <v>158</v>
      </c>
      <c r="R8" s="1266">
        <v>2287</v>
      </c>
      <c r="S8" s="1323">
        <v>19</v>
      </c>
      <c r="T8" s="853">
        <f t="shared" si="4"/>
        <v>356732</v>
      </c>
    </row>
    <row r="9" spans="1:20" ht="26.4" x14ac:dyDescent="0.25">
      <c r="A9" s="675" t="s">
        <v>761</v>
      </c>
      <c r="B9" s="1266"/>
      <c r="C9" s="1323">
        <v>317893</v>
      </c>
      <c r="D9" s="1323">
        <v>1199</v>
      </c>
      <c r="E9" s="1323"/>
      <c r="F9" s="852">
        <f t="shared" si="0"/>
        <v>319092</v>
      </c>
      <c r="G9" s="854"/>
      <c r="H9" s="854"/>
      <c r="I9" s="852">
        <f t="shared" si="1"/>
        <v>319092</v>
      </c>
      <c r="J9" s="1323"/>
      <c r="K9" s="1266"/>
      <c r="L9" s="852">
        <f t="shared" si="2"/>
        <v>0</v>
      </c>
      <c r="M9" s="1266">
        <v>93</v>
      </c>
      <c r="N9" s="1266">
        <v>34830</v>
      </c>
      <c r="O9" s="1266"/>
      <c r="P9" s="852">
        <f t="shared" si="3"/>
        <v>34923</v>
      </c>
      <c r="Q9" s="1266">
        <v>233</v>
      </c>
      <c r="R9" s="1266">
        <v>3199</v>
      </c>
      <c r="S9" s="1323">
        <v>28</v>
      </c>
      <c r="T9" s="853">
        <f t="shared" si="4"/>
        <v>357475</v>
      </c>
    </row>
    <row r="10" spans="1:20" ht="26.4" x14ac:dyDescent="0.25">
      <c r="A10" s="675" t="s">
        <v>762</v>
      </c>
      <c r="B10" s="1266"/>
      <c r="C10" s="1323">
        <v>482278</v>
      </c>
      <c r="D10" s="1323">
        <v>3765</v>
      </c>
      <c r="E10" s="1323"/>
      <c r="F10" s="852">
        <f t="shared" si="0"/>
        <v>486043</v>
      </c>
      <c r="G10" s="854"/>
      <c r="H10" s="854"/>
      <c r="I10" s="852">
        <f t="shared" si="1"/>
        <v>486043</v>
      </c>
      <c r="J10" s="1323"/>
      <c r="K10" s="1266"/>
      <c r="L10" s="852">
        <f t="shared" si="2"/>
        <v>0</v>
      </c>
      <c r="M10" s="1266">
        <v>107</v>
      </c>
      <c r="N10" s="1266">
        <v>52304</v>
      </c>
      <c r="O10" s="1266"/>
      <c r="P10" s="852">
        <f t="shared" si="3"/>
        <v>52411</v>
      </c>
      <c r="Q10" s="1266">
        <v>540</v>
      </c>
      <c r="R10" s="1266">
        <v>3369</v>
      </c>
      <c r="S10" s="1323"/>
      <c r="T10" s="853">
        <f t="shared" si="4"/>
        <v>542363</v>
      </c>
    </row>
    <row r="11" spans="1:20" ht="26.4" x14ac:dyDescent="0.25">
      <c r="A11" s="675" t="s">
        <v>763</v>
      </c>
      <c r="B11" s="1266"/>
      <c r="C11" s="1323">
        <v>386452</v>
      </c>
      <c r="D11" s="1323">
        <v>1001</v>
      </c>
      <c r="E11" s="1324"/>
      <c r="F11" s="852">
        <f t="shared" si="0"/>
        <v>387453</v>
      </c>
      <c r="G11" s="856"/>
      <c r="H11" s="856"/>
      <c r="I11" s="852">
        <f t="shared" si="1"/>
        <v>387453</v>
      </c>
      <c r="J11" s="1324"/>
      <c r="K11" s="1324"/>
      <c r="L11" s="852">
        <f t="shared" si="2"/>
        <v>0</v>
      </c>
      <c r="M11" s="1266">
        <v>40</v>
      </c>
      <c r="N11" s="1266">
        <v>29162</v>
      </c>
      <c r="O11" s="1266"/>
      <c r="P11" s="852">
        <f t="shared" si="3"/>
        <v>29202</v>
      </c>
      <c r="Q11" s="1266">
        <v>124</v>
      </c>
      <c r="R11" s="1266">
        <v>1796</v>
      </c>
      <c r="S11" s="1323">
        <v>31</v>
      </c>
      <c r="T11" s="853">
        <f t="shared" si="4"/>
        <v>418606</v>
      </c>
    </row>
    <row r="12" spans="1:20" ht="26.4" x14ac:dyDescent="0.25">
      <c r="A12" s="676" t="s">
        <v>764</v>
      </c>
      <c r="B12" s="1266"/>
      <c r="C12" s="1323"/>
      <c r="D12" s="1323"/>
      <c r="E12" s="1323"/>
      <c r="F12" s="852">
        <f t="shared" si="0"/>
        <v>0</v>
      </c>
      <c r="G12" s="854"/>
      <c r="H12" s="854"/>
      <c r="I12" s="852">
        <f t="shared" si="1"/>
        <v>0</v>
      </c>
      <c r="J12" s="1323"/>
      <c r="K12" s="1266"/>
      <c r="L12" s="852">
        <f t="shared" si="2"/>
        <v>0</v>
      </c>
      <c r="M12" s="1266">
        <v>17</v>
      </c>
      <c r="N12" s="1266">
        <v>1503</v>
      </c>
      <c r="O12" s="1266"/>
      <c r="P12" s="852">
        <f t="shared" si="3"/>
        <v>1520</v>
      </c>
      <c r="Q12" s="1266"/>
      <c r="R12" s="1266"/>
      <c r="S12" s="1323"/>
      <c r="T12" s="853">
        <f t="shared" si="4"/>
        <v>1520</v>
      </c>
    </row>
    <row r="13" spans="1:20" x14ac:dyDescent="0.25">
      <c r="A13" s="675" t="s">
        <v>765</v>
      </c>
      <c r="B13" s="1266">
        <v>14</v>
      </c>
      <c r="C13" s="1323">
        <v>1560195</v>
      </c>
      <c r="D13" s="1323">
        <v>298253</v>
      </c>
      <c r="E13" s="1323"/>
      <c r="F13" s="852">
        <f t="shared" si="0"/>
        <v>1858448</v>
      </c>
      <c r="G13" s="854"/>
      <c r="H13" s="854"/>
      <c r="I13" s="852">
        <f t="shared" si="1"/>
        <v>1858462</v>
      </c>
      <c r="J13" s="1323"/>
      <c r="K13" s="1266"/>
      <c r="L13" s="852">
        <f t="shared" si="2"/>
        <v>0</v>
      </c>
      <c r="M13" s="1266">
        <v>793</v>
      </c>
      <c r="N13" s="1266">
        <v>137435</v>
      </c>
      <c r="O13" s="1266"/>
      <c r="P13" s="852">
        <f t="shared" si="3"/>
        <v>138228</v>
      </c>
      <c r="Q13" s="1266">
        <v>779</v>
      </c>
      <c r="R13" s="1266">
        <v>-485</v>
      </c>
      <c r="S13" s="1323"/>
      <c r="T13" s="853">
        <f t="shared" si="4"/>
        <v>1996984</v>
      </c>
    </row>
    <row r="14" spans="1:20" ht="23.25" customHeight="1" x14ac:dyDescent="0.25">
      <c r="A14" s="675" t="s">
        <v>766</v>
      </c>
      <c r="B14" s="1266"/>
      <c r="C14" s="1323"/>
      <c r="D14" s="1323">
        <v>4971</v>
      </c>
      <c r="E14" s="1323"/>
      <c r="F14" s="852">
        <f t="shared" si="0"/>
        <v>4971</v>
      </c>
      <c r="G14" s="854"/>
      <c r="H14" s="854"/>
      <c r="I14" s="852">
        <f t="shared" si="1"/>
        <v>4971</v>
      </c>
      <c r="J14" s="1323">
        <v>1117</v>
      </c>
      <c r="K14" s="1266"/>
      <c r="L14" s="852">
        <f t="shared" si="2"/>
        <v>1117</v>
      </c>
      <c r="M14" s="1266">
        <v>238</v>
      </c>
      <c r="N14" s="1266">
        <v>1916</v>
      </c>
      <c r="O14" s="1266"/>
      <c r="P14" s="852">
        <f t="shared" si="3"/>
        <v>2154</v>
      </c>
      <c r="Q14" s="1266">
        <v>19</v>
      </c>
      <c r="R14" s="1266"/>
      <c r="S14" s="1323"/>
      <c r="T14" s="853">
        <f t="shared" si="4"/>
        <v>8261</v>
      </c>
    </row>
    <row r="15" spans="1:20" ht="29.25" customHeight="1" x14ac:dyDescent="0.25">
      <c r="A15" s="675" t="s">
        <v>767</v>
      </c>
      <c r="B15" s="1266">
        <v>2068</v>
      </c>
      <c r="C15" s="1323">
        <v>86649</v>
      </c>
      <c r="D15" s="1323">
        <v>18580</v>
      </c>
      <c r="E15" s="1323">
        <v>1296</v>
      </c>
      <c r="F15" s="852">
        <f t="shared" si="0"/>
        <v>106525</v>
      </c>
      <c r="G15" s="854"/>
      <c r="H15" s="854"/>
      <c r="I15" s="852">
        <f t="shared" si="1"/>
        <v>108593</v>
      </c>
      <c r="J15" s="1323"/>
      <c r="K15" s="1266"/>
      <c r="L15" s="852">
        <f t="shared" si="2"/>
        <v>0</v>
      </c>
      <c r="M15" s="1266">
        <v>248</v>
      </c>
      <c r="N15" s="1266">
        <v>19963</v>
      </c>
      <c r="O15" s="1266"/>
      <c r="P15" s="852">
        <f t="shared" si="3"/>
        <v>20211</v>
      </c>
      <c r="Q15" s="1266"/>
      <c r="R15" s="1266">
        <v>5868</v>
      </c>
      <c r="S15" s="1323">
        <v>97</v>
      </c>
      <c r="T15" s="853">
        <f t="shared" si="4"/>
        <v>134769</v>
      </c>
    </row>
    <row r="16" spans="1:20" x14ac:dyDescent="0.25">
      <c r="A16" s="675" t="s">
        <v>768</v>
      </c>
      <c r="B16" s="1266">
        <v>8943</v>
      </c>
      <c r="C16" s="1323">
        <v>1764740</v>
      </c>
      <c r="D16" s="1323">
        <v>33868</v>
      </c>
      <c r="E16" s="1323">
        <v>16</v>
      </c>
      <c r="F16" s="852">
        <f t="shared" si="0"/>
        <v>1798624</v>
      </c>
      <c r="G16" s="854"/>
      <c r="H16" s="854"/>
      <c r="I16" s="852">
        <f t="shared" si="1"/>
        <v>1807567</v>
      </c>
      <c r="J16" s="1323">
        <v>12730</v>
      </c>
      <c r="K16" s="1266"/>
      <c r="L16" s="852">
        <f t="shared" si="2"/>
        <v>12730</v>
      </c>
      <c r="M16" s="1266">
        <v>199</v>
      </c>
      <c r="N16" s="1266">
        <v>32726</v>
      </c>
      <c r="O16" s="1266">
        <v>4385</v>
      </c>
      <c r="P16" s="852">
        <f t="shared" si="3"/>
        <v>37310</v>
      </c>
      <c r="Q16" s="1266">
        <v>50037</v>
      </c>
      <c r="R16" s="1266"/>
      <c r="S16" s="1323"/>
      <c r="T16" s="853">
        <f t="shared" si="4"/>
        <v>1907644</v>
      </c>
    </row>
    <row r="17" spans="1:20" x14ac:dyDescent="0.25">
      <c r="A17" s="675" t="s">
        <v>769</v>
      </c>
      <c r="B17" s="1266"/>
      <c r="C17" s="1323">
        <v>418665</v>
      </c>
      <c r="D17" s="1323">
        <v>13856</v>
      </c>
      <c r="E17" s="1323">
        <v>95</v>
      </c>
      <c r="F17" s="852">
        <f t="shared" si="0"/>
        <v>432616</v>
      </c>
      <c r="G17" s="854"/>
      <c r="H17" s="854"/>
      <c r="I17" s="852">
        <f t="shared" si="1"/>
        <v>432616</v>
      </c>
      <c r="J17" s="1323">
        <v>6791</v>
      </c>
      <c r="K17" s="1266"/>
      <c r="L17" s="852">
        <f t="shared" si="2"/>
        <v>6791</v>
      </c>
      <c r="M17" s="1266">
        <v>2355</v>
      </c>
      <c r="N17" s="1266">
        <v>46165</v>
      </c>
      <c r="O17" s="1266"/>
      <c r="P17" s="852">
        <f t="shared" si="3"/>
        <v>48520</v>
      </c>
      <c r="Q17" s="1266">
        <v>6998</v>
      </c>
      <c r="R17" s="1266">
        <v>4122</v>
      </c>
      <c r="S17" s="1323">
        <v>362</v>
      </c>
      <c r="T17" s="853">
        <f t="shared" si="4"/>
        <v>499409</v>
      </c>
    </row>
    <row r="18" spans="1:20" x14ac:dyDescent="0.25">
      <c r="A18" s="675" t="s">
        <v>770</v>
      </c>
      <c r="B18" s="1266"/>
      <c r="C18" s="1323">
        <v>74</v>
      </c>
      <c r="D18" s="1323">
        <v>409</v>
      </c>
      <c r="E18" s="1323"/>
      <c r="F18" s="852">
        <f t="shared" si="0"/>
        <v>483</v>
      </c>
      <c r="G18" s="854"/>
      <c r="H18" s="854"/>
      <c r="I18" s="852">
        <f t="shared" si="1"/>
        <v>483</v>
      </c>
      <c r="J18" s="1323"/>
      <c r="K18" s="1266"/>
      <c r="L18" s="852">
        <f t="shared" si="2"/>
        <v>0</v>
      </c>
      <c r="M18" s="1266">
        <v>3170</v>
      </c>
      <c r="N18" s="1266">
        <v>42846</v>
      </c>
      <c r="O18" s="1266"/>
      <c r="P18" s="852">
        <f t="shared" si="3"/>
        <v>46016</v>
      </c>
      <c r="Q18" s="1266">
        <v>1272</v>
      </c>
      <c r="R18" s="1266">
        <v>-2643</v>
      </c>
      <c r="S18" s="1323">
        <v>164</v>
      </c>
      <c r="T18" s="853">
        <f t="shared" si="4"/>
        <v>45292</v>
      </c>
    </row>
    <row r="19" spans="1:20" ht="26.4" x14ac:dyDescent="0.25">
      <c r="A19" s="675" t="s">
        <v>777</v>
      </c>
      <c r="B19" s="1266">
        <v>197</v>
      </c>
      <c r="C19" s="1323">
        <v>1528267</v>
      </c>
      <c r="D19" s="1323">
        <v>1391</v>
      </c>
      <c r="E19" s="1323"/>
      <c r="F19" s="852">
        <f t="shared" si="0"/>
        <v>1529658</v>
      </c>
      <c r="G19" s="854"/>
      <c r="H19" s="854"/>
      <c r="I19" s="852">
        <f t="shared" si="1"/>
        <v>1529855</v>
      </c>
      <c r="J19" s="1323">
        <v>45</v>
      </c>
      <c r="K19" s="1266"/>
      <c r="L19" s="852">
        <f t="shared" si="2"/>
        <v>45</v>
      </c>
      <c r="M19" s="1266">
        <v>262</v>
      </c>
      <c r="N19" s="1266">
        <v>22273</v>
      </c>
      <c r="O19" s="1266"/>
      <c r="P19" s="852">
        <f t="shared" si="3"/>
        <v>22535</v>
      </c>
      <c r="Q19" s="1266">
        <v>313</v>
      </c>
      <c r="R19" s="1266">
        <v>530</v>
      </c>
      <c r="S19" s="1323"/>
      <c r="T19" s="853">
        <f t="shared" si="4"/>
        <v>1553278</v>
      </c>
    </row>
    <row r="20" spans="1:20" x14ac:dyDescent="0.25">
      <c r="A20" s="676" t="s">
        <v>772</v>
      </c>
      <c r="B20" s="1266">
        <v>2</v>
      </c>
      <c r="C20" s="1323">
        <v>401063</v>
      </c>
      <c r="D20" s="1323">
        <v>1240</v>
      </c>
      <c r="E20" s="1323"/>
      <c r="F20" s="852">
        <f t="shared" si="0"/>
        <v>402303</v>
      </c>
      <c r="G20" s="854"/>
      <c r="H20" s="854"/>
      <c r="I20" s="852">
        <f t="shared" si="1"/>
        <v>402305</v>
      </c>
      <c r="J20" s="1323"/>
      <c r="K20" s="1266"/>
      <c r="L20" s="852">
        <f t="shared" si="2"/>
        <v>0</v>
      </c>
      <c r="M20" s="1266">
        <v>64</v>
      </c>
      <c r="N20" s="1266">
        <v>10493</v>
      </c>
      <c r="O20" s="1266"/>
      <c r="P20" s="852">
        <f t="shared" si="3"/>
        <v>10557</v>
      </c>
      <c r="Q20" s="1266"/>
      <c r="R20" s="1266">
        <v>-2443</v>
      </c>
      <c r="S20" s="1323"/>
      <c r="T20" s="853">
        <f t="shared" si="4"/>
        <v>410419</v>
      </c>
    </row>
    <row r="21" spans="1:20" ht="27" customHeight="1" x14ac:dyDescent="0.25">
      <c r="A21" s="677" t="s">
        <v>1153</v>
      </c>
      <c r="B21" s="678">
        <f t="shared" ref="B21:T21" si="5">SUM(B3:B20)</f>
        <v>15754</v>
      </c>
      <c r="C21" s="678">
        <f t="shared" si="5"/>
        <v>9308153</v>
      </c>
      <c r="D21" s="678">
        <f t="shared" si="5"/>
        <v>436172</v>
      </c>
      <c r="E21" s="678">
        <f t="shared" si="5"/>
        <v>3221</v>
      </c>
      <c r="F21" s="678">
        <f t="shared" si="5"/>
        <v>9747546</v>
      </c>
      <c r="G21" s="678">
        <f t="shared" si="5"/>
        <v>0</v>
      </c>
      <c r="H21" s="678">
        <f t="shared" si="5"/>
        <v>0</v>
      </c>
      <c r="I21" s="678">
        <f t="shared" si="5"/>
        <v>9763300</v>
      </c>
      <c r="J21" s="678">
        <f t="shared" si="5"/>
        <v>21122</v>
      </c>
      <c r="K21" s="678">
        <f t="shared" si="5"/>
        <v>0</v>
      </c>
      <c r="L21" s="678">
        <f t="shared" si="5"/>
        <v>21122</v>
      </c>
      <c r="M21" s="678">
        <f t="shared" si="5"/>
        <v>8259</v>
      </c>
      <c r="N21" s="678">
        <f t="shared" si="5"/>
        <v>1023186</v>
      </c>
      <c r="O21" s="678">
        <f t="shared" si="5"/>
        <v>4385</v>
      </c>
      <c r="P21" s="678">
        <f t="shared" si="5"/>
        <v>1035830</v>
      </c>
      <c r="Q21" s="678">
        <f t="shared" si="5"/>
        <v>80855</v>
      </c>
      <c r="R21" s="678">
        <f t="shared" si="5"/>
        <v>49034</v>
      </c>
      <c r="S21" s="678">
        <f t="shared" si="5"/>
        <v>4832</v>
      </c>
      <c r="T21" s="678">
        <f t="shared" si="5"/>
        <v>10954973</v>
      </c>
    </row>
    <row r="22" spans="1:20" ht="19.5" customHeight="1" x14ac:dyDescent="0.25">
      <c r="A22" s="679" t="s">
        <v>1154</v>
      </c>
      <c r="B22" s="673">
        <v>185623</v>
      </c>
      <c r="C22" s="673">
        <v>109593000</v>
      </c>
      <c r="D22" s="673">
        <v>1493123</v>
      </c>
      <c r="E22" s="673">
        <v>21745083</v>
      </c>
      <c r="F22" s="673">
        <f>SUM(C22:E22)</f>
        <v>132831206</v>
      </c>
      <c r="G22" s="673">
        <v>1752411</v>
      </c>
      <c r="H22" s="673">
        <v>176928</v>
      </c>
      <c r="I22" s="673">
        <f>SUM(B22+F22+G22+H22)</f>
        <v>134946168</v>
      </c>
      <c r="J22" s="673"/>
      <c r="K22" s="673">
        <v>14445960</v>
      </c>
      <c r="L22" s="673">
        <f>SUM(J22:K22)</f>
        <v>14445960</v>
      </c>
      <c r="M22" s="673">
        <v>235</v>
      </c>
      <c r="N22" s="673">
        <v>6872381</v>
      </c>
      <c r="O22" s="673">
        <v>815482</v>
      </c>
      <c r="P22" s="673">
        <f>SUM(M22:O22)</f>
        <v>7688098</v>
      </c>
      <c r="Q22" s="673">
        <v>3390200</v>
      </c>
      <c r="R22" s="673">
        <v>-383014</v>
      </c>
      <c r="S22" s="673">
        <v>81931</v>
      </c>
      <c r="T22" s="674">
        <f>SUM(I22+L22+P22+Q22+R22+S22)</f>
        <v>160169343</v>
      </c>
    </row>
    <row r="23" spans="1:20" ht="18" customHeight="1" x14ac:dyDescent="0.25">
      <c r="A23" s="680" t="s">
        <v>1255</v>
      </c>
      <c r="B23" s="678">
        <f t="shared" ref="B23:T23" si="6">SUM(B21:B22)</f>
        <v>201377</v>
      </c>
      <c r="C23" s="678">
        <f t="shared" si="6"/>
        <v>118901153</v>
      </c>
      <c r="D23" s="678">
        <f t="shared" si="6"/>
        <v>1929295</v>
      </c>
      <c r="E23" s="678">
        <f t="shared" si="6"/>
        <v>21748304</v>
      </c>
      <c r="F23" s="678">
        <f t="shared" si="6"/>
        <v>142578752</v>
      </c>
      <c r="G23" s="678">
        <f t="shared" si="6"/>
        <v>1752411</v>
      </c>
      <c r="H23" s="678">
        <f t="shared" si="6"/>
        <v>176928</v>
      </c>
      <c r="I23" s="678">
        <f t="shared" si="6"/>
        <v>144709468</v>
      </c>
      <c r="J23" s="678">
        <f t="shared" si="6"/>
        <v>21122</v>
      </c>
      <c r="K23" s="678">
        <f t="shared" si="6"/>
        <v>14445960</v>
      </c>
      <c r="L23" s="678">
        <f t="shared" si="6"/>
        <v>14467082</v>
      </c>
      <c r="M23" s="678">
        <f t="shared" si="6"/>
        <v>8494</v>
      </c>
      <c r="N23" s="678">
        <f t="shared" si="6"/>
        <v>7895567</v>
      </c>
      <c r="O23" s="678">
        <f t="shared" si="6"/>
        <v>819867</v>
      </c>
      <c r="P23" s="678">
        <f t="shared" si="6"/>
        <v>8723928</v>
      </c>
      <c r="Q23" s="678">
        <f t="shared" si="6"/>
        <v>3471055</v>
      </c>
      <c r="R23" s="678">
        <f t="shared" si="6"/>
        <v>-333980</v>
      </c>
      <c r="S23" s="678">
        <f t="shared" si="6"/>
        <v>86763</v>
      </c>
      <c r="T23" s="678">
        <f t="shared" si="6"/>
        <v>171124316</v>
      </c>
    </row>
    <row r="24" spans="1:20" x14ac:dyDescent="0.25">
      <c r="A24" s="681"/>
      <c r="B24" s="681"/>
      <c r="C24" s="681"/>
      <c r="D24" s="681"/>
      <c r="E24" s="681"/>
      <c r="F24" s="681"/>
      <c r="G24" s="681"/>
      <c r="H24" s="681"/>
      <c r="I24" s="681"/>
      <c r="J24" s="681"/>
      <c r="K24" s="681"/>
      <c r="L24" s="681"/>
      <c r="M24" s="681"/>
      <c r="N24" s="681"/>
      <c r="O24" s="681"/>
      <c r="P24" s="681"/>
      <c r="Q24" s="681"/>
      <c r="R24" s="681"/>
      <c r="S24" s="681"/>
      <c r="T24" s="681"/>
    </row>
    <row r="25" spans="1:20" x14ac:dyDescent="0.25">
      <c r="A25" s="681"/>
      <c r="B25" s="681"/>
      <c r="C25" s="681"/>
      <c r="D25" s="681"/>
      <c r="E25" s="681"/>
      <c r="F25" s="681"/>
      <c r="G25" s="681"/>
      <c r="H25" s="681"/>
      <c r="I25" s="681"/>
      <c r="J25" s="681"/>
      <c r="K25" s="681"/>
      <c r="L25" s="681"/>
      <c r="M25" s="681"/>
      <c r="N25" s="681"/>
      <c r="O25" s="681"/>
      <c r="P25" s="681"/>
      <c r="Q25" s="681"/>
      <c r="R25" s="681"/>
      <c r="S25" s="681"/>
      <c r="T25" s="681"/>
    </row>
    <row r="26" spans="1:20" x14ac:dyDescent="0.25">
      <c r="A26" s="681"/>
      <c r="B26" s="681"/>
      <c r="C26" s="681"/>
      <c r="D26" s="681"/>
      <c r="E26" s="681"/>
      <c r="F26" s="681"/>
      <c r="G26" s="681"/>
      <c r="H26" s="681"/>
      <c r="I26" s="681"/>
      <c r="J26" s="681"/>
      <c r="K26" s="681"/>
      <c r="L26" s="681"/>
      <c r="M26" s="681"/>
      <c r="N26" s="681"/>
      <c r="O26" s="681"/>
      <c r="P26" s="681"/>
      <c r="Q26" s="681"/>
      <c r="R26" s="681"/>
      <c r="S26" s="681"/>
      <c r="T26" s="681"/>
    </row>
    <row r="27" spans="1:20" x14ac:dyDescent="0.25">
      <c r="A27" s="681"/>
      <c r="B27" s="681"/>
      <c r="C27" s="681"/>
      <c r="D27" s="681"/>
      <c r="E27" s="681"/>
      <c r="F27" s="681"/>
      <c r="G27" s="681"/>
      <c r="H27" s="681"/>
      <c r="I27" s="681"/>
      <c r="J27" s="681"/>
      <c r="K27" s="681"/>
      <c r="L27" s="681"/>
      <c r="M27" s="681"/>
      <c r="N27" s="681"/>
      <c r="O27" s="681"/>
      <c r="P27" s="681"/>
      <c r="Q27" s="681"/>
      <c r="R27" s="681"/>
      <c r="S27" s="681"/>
      <c r="T27" s="681"/>
    </row>
    <row r="28" spans="1:20" x14ac:dyDescent="0.25">
      <c r="A28" s="681"/>
      <c r="B28" s="681"/>
      <c r="C28" s="681"/>
      <c r="D28" s="681"/>
      <c r="E28" s="681"/>
      <c r="F28" s="681"/>
      <c r="G28" s="681"/>
      <c r="H28" s="681"/>
      <c r="I28" s="681"/>
      <c r="J28" s="681"/>
      <c r="K28" s="681"/>
      <c r="L28" s="681"/>
      <c r="M28" s="681"/>
      <c r="N28" s="681"/>
      <c r="O28" s="681"/>
      <c r="P28" s="681"/>
      <c r="Q28" s="681"/>
      <c r="R28" s="681"/>
      <c r="S28" s="681"/>
      <c r="T28" s="681"/>
    </row>
    <row r="29" spans="1:20" x14ac:dyDescent="0.25">
      <c r="A29" s="681"/>
      <c r="B29" s="681"/>
      <c r="C29" s="681"/>
      <c r="D29" s="681"/>
      <c r="E29" s="681"/>
      <c r="F29" s="682"/>
      <c r="G29" s="681"/>
      <c r="H29" s="681"/>
      <c r="I29" s="681"/>
      <c r="J29" s="681"/>
      <c r="K29" s="681"/>
      <c r="L29" s="681"/>
      <c r="M29" s="681"/>
      <c r="N29" s="681"/>
      <c r="O29" s="681"/>
      <c r="P29" s="681"/>
      <c r="Q29" s="681"/>
      <c r="R29" s="681"/>
      <c r="S29" s="681"/>
      <c r="T29" s="681"/>
    </row>
    <row r="30" spans="1:20" x14ac:dyDescent="0.25">
      <c r="A30" s="681"/>
      <c r="B30" s="681"/>
      <c r="C30" s="681"/>
      <c r="D30" s="681"/>
      <c r="E30" s="681"/>
      <c r="F30" s="681"/>
      <c r="G30" s="681"/>
      <c r="H30" s="681"/>
      <c r="I30" s="681"/>
      <c r="J30" s="681"/>
      <c r="K30" s="681"/>
      <c r="L30" s="681"/>
      <c r="M30" s="681"/>
      <c r="N30" s="681"/>
      <c r="O30" s="681"/>
      <c r="P30" s="681"/>
      <c r="Q30" s="681"/>
      <c r="R30" s="681"/>
      <c r="S30" s="681"/>
      <c r="T30" s="681"/>
    </row>
  </sheetData>
  <mergeCells count="2">
    <mergeCell ref="A1:A2"/>
    <mergeCell ref="T1:T2"/>
  </mergeCells>
  <printOptions horizontalCentered="1" verticalCentered="1"/>
  <pageMargins left="0.11811023622047245" right="0.11811023622047245" top="0.11811023622047245" bottom="0.11811023622047245" header="0.31496062992125984" footer="0.31496062992125984"/>
  <pageSetup paperSize="9" scale="71" orientation="landscape" r:id="rId1"/>
  <headerFooter alignWithMargins="0">
    <oddHeader>&amp;C&amp;"Times New Roman,Félkövér dőlt"ZALAEGERSZEG MEGYEI JOGÚ VÁROS ÖNKORMÁNYZATA
VAGYONÁNAK ÖSSZETÉTELE 2021. XII. 31-ÉN&amp;R&amp;"Times New Roman,Félkövér dőlt"15. melléklet
Adatok: ezer Ft-ban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1"/>
  <sheetViews>
    <sheetView workbookViewId="0">
      <selection activeCell="B16" sqref="B16"/>
    </sheetView>
  </sheetViews>
  <sheetFormatPr defaultColWidth="10.6640625" defaultRowHeight="13.2" x14ac:dyDescent="0.25"/>
  <cols>
    <col min="1" max="1" width="75.109375" style="684" customWidth="1"/>
    <col min="2" max="2" width="18.77734375" style="684" customWidth="1"/>
    <col min="3" max="3" width="14.109375" style="684" customWidth="1"/>
    <col min="4" max="255" width="10.6640625" style="684"/>
    <col min="256" max="256" width="75.109375" style="684" customWidth="1"/>
    <col min="257" max="257" width="18.77734375" style="684" customWidth="1"/>
    <col min="258" max="258" width="12.6640625" style="684" customWidth="1"/>
    <col min="259" max="511" width="10.6640625" style="684"/>
    <col min="512" max="512" width="75.109375" style="684" customWidth="1"/>
    <col min="513" max="513" width="18.77734375" style="684" customWidth="1"/>
    <col min="514" max="514" width="12.6640625" style="684" customWidth="1"/>
    <col min="515" max="767" width="10.6640625" style="684"/>
    <col min="768" max="768" width="75.109375" style="684" customWidth="1"/>
    <col min="769" max="769" width="18.77734375" style="684" customWidth="1"/>
    <col min="770" max="770" width="12.6640625" style="684" customWidth="1"/>
    <col min="771" max="1023" width="10.6640625" style="684"/>
    <col min="1024" max="1024" width="75.109375" style="684" customWidth="1"/>
    <col min="1025" max="1025" width="18.77734375" style="684" customWidth="1"/>
    <col min="1026" max="1026" width="12.6640625" style="684" customWidth="1"/>
    <col min="1027" max="1279" width="10.6640625" style="684"/>
    <col min="1280" max="1280" width="75.109375" style="684" customWidth="1"/>
    <col min="1281" max="1281" width="18.77734375" style="684" customWidth="1"/>
    <col min="1282" max="1282" width="12.6640625" style="684" customWidth="1"/>
    <col min="1283" max="1535" width="10.6640625" style="684"/>
    <col min="1536" max="1536" width="75.109375" style="684" customWidth="1"/>
    <col min="1537" max="1537" width="18.77734375" style="684" customWidth="1"/>
    <col min="1538" max="1538" width="12.6640625" style="684" customWidth="1"/>
    <col min="1539" max="1791" width="10.6640625" style="684"/>
    <col min="1792" max="1792" width="75.109375" style="684" customWidth="1"/>
    <col min="1793" max="1793" width="18.77734375" style="684" customWidth="1"/>
    <col min="1794" max="1794" width="12.6640625" style="684" customWidth="1"/>
    <col min="1795" max="2047" width="10.6640625" style="684"/>
    <col min="2048" max="2048" width="75.109375" style="684" customWidth="1"/>
    <col min="2049" max="2049" width="18.77734375" style="684" customWidth="1"/>
    <col min="2050" max="2050" width="12.6640625" style="684" customWidth="1"/>
    <col min="2051" max="2303" width="10.6640625" style="684"/>
    <col min="2304" max="2304" width="75.109375" style="684" customWidth="1"/>
    <col min="2305" max="2305" width="18.77734375" style="684" customWidth="1"/>
    <col min="2306" max="2306" width="12.6640625" style="684" customWidth="1"/>
    <col min="2307" max="2559" width="10.6640625" style="684"/>
    <col min="2560" max="2560" width="75.109375" style="684" customWidth="1"/>
    <col min="2561" max="2561" width="18.77734375" style="684" customWidth="1"/>
    <col min="2562" max="2562" width="12.6640625" style="684" customWidth="1"/>
    <col min="2563" max="2815" width="10.6640625" style="684"/>
    <col min="2816" max="2816" width="75.109375" style="684" customWidth="1"/>
    <col min="2817" max="2817" width="18.77734375" style="684" customWidth="1"/>
    <col min="2818" max="2818" width="12.6640625" style="684" customWidth="1"/>
    <col min="2819" max="3071" width="10.6640625" style="684"/>
    <col min="3072" max="3072" width="75.109375" style="684" customWidth="1"/>
    <col min="3073" max="3073" width="18.77734375" style="684" customWidth="1"/>
    <col min="3074" max="3074" width="12.6640625" style="684" customWidth="1"/>
    <col min="3075" max="3327" width="10.6640625" style="684"/>
    <col min="3328" max="3328" width="75.109375" style="684" customWidth="1"/>
    <col min="3329" max="3329" width="18.77734375" style="684" customWidth="1"/>
    <col min="3330" max="3330" width="12.6640625" style="684" customWidth="1"/>
    <col min="3331" max="3583" width="10.6640625" style="684"/>
    <col min="3584" max="3584" width="75.109375" style="684" customWidth="1"/>
    <col min="3585" max="3585" width="18.77734375" style="684" customWidth="1"/>
    <col min="3586" max="3586" width="12.6640625" style="684" customWidth="1"/>
    <col min="3587" max="3839" width="10.6640625" style="684"/>
    <col min="3840" max="3840" width="75.109375" style="684" customWidth="1"/>
    <col min="3841" max="3841" width="18.77734375" style="684" customWidth="1"/>
    <col min="3842" max="3842" width="12.6640625" style="684" customWidth="1"/>
    <col min="3843" max="4095" width="10.6640625" style="684"/>
    <col min="4096" max="4096" width="75.109375" style="684" customWidth="1"/>
    <col min="4097" max="4097" width="18.77734375" style="684" customWidth="1"/>
    <col min="4098" max="4098" width="12.6640625" style="684" customWidth="1"/>
    <col min="4099" max="4351" width="10.6640625" style="684"/>
    <col min="4352" max="4352" width="75.109375" style="684" customWidth="1"/>
    <col min="4353" max="4353" width="18.77734375" style="684" customWidth="1"/>
    <col min="4354" max="4354" width="12.6640625" style="684" customWidth="1"/>
    <col min="4355" max="4607" width="10.6640625" style="684"/>
    <col min="4608" max="4608" width="75.109375" style="684" customWidth="1"/>
    <col min="4609" max="4609" width="18.77734375" style="684" customWidth="1"/>
    <col min="4610" max="4610" width="12.6640625" style="684" customWidth="1"/>
    <col min="4611" max="4863" width="10.6640625" style="684"/>
    <col min="4864" max="4864" width="75.109375" style="684" customWidth="1"/>
    <col min="4865" max="4865" width="18.77734375" style="684" customWidth="1"/>
    <col min="4866" max="4866" width="12.6640625" style="684" customWidth="1"/>
    <col min="4867" max="5119" width="10.6640625" style="684"/>
    <col min="5120" max="5120" width="75.109375" style="684" customWidth="1"/>
    <col min="5121" max="5121" width="18.77734375" style="684" customWidth="1"/>
    <col min="5122" max="5122" width="12.6640625" style="684" customWidth="1"/>
    <col min="5123" max="5375" width="10.6640625" style="684"/>
    <col min="5376" max="5376" width="75.109375" style="684" customWidth="1"/>
    <col min="5377" max="5377" width="18.77734375" style="684" customWidth="1"/>
    <col min="5378" max="5378" width="12.6640625" style="684" customWidth="1"/>
    <col min="5379" max="5631" width="10.6640625" style="684"/>
    <col min="5632" max="5632" width="75.109375" style="684" customWidth="1"/>
    <col min="5633" max="5633" width="18.77734375" style="684" customWidth="1"/>
    <col min="5634" max="5634" width="12.6640625" style="684" customWidth="1"/>
    <col min="5635" max="5887" width="10.6640625" style="684"/>
    <col min="5888" max="5888" width="75.109375" style="684" customWidth="1"/>
    <col min="5889" max="5889" width="18.77734375" style="684" customWidth="1"/>
    <col min="5890" max="5890" width="12.6640625" style="684" customWidth="1"/>
    <col min="5891" max="6143" width="10.6640625" style="684"/>
    <col min="6144" max="6144" width="75.109375" style="684" customWidth="1"/>
    <col min="6145" max="6145" width="18.77734375" style="684" customWidth="1"/>
    <col min="6146" max="6146" width="12.6640625" style="684" customWidth="1"/>
    <col min="6147" max="6399" width="10.6640625" style="684"/>
    <col min="6400" max="6400" width="75.109375" style="684" customWidth="1"/>
    <col min="6401" max="6401" width="18.77734375" style="684" customWidth="1"/>
    <col min="6402" max="6402" width="12.6640625" style="684" customWidth="1"/>
    <col min="6403" max="6655" width="10.6640625" style="684"/>
    <col min="6656" max="6656" width="75.109375" style="684" customWidth="1"/>
    <col min="6657" max="6657" width="18.77734375" style="684" customWidth="1"/>
    <col min="6658" max="6658" width="12.6640625" style="684" customWidth="1"/>
    <col min="6659" max="6911" width="10.6640625" style="684"/>
    <col min="6912" max="6912" width="75.109375" style="684" customWidth="1"/>
    <col min="6913" max="6913" width="18.77734375" style="684" customWidth="1"/>
    <col min="6914" max="6914" width="12.6640625" style="684" customWidth="1"/>
    <col min="6915" max="7167" width="10.6640625" style="684"/>
    <col min="7168" max="7168" width="75.109375" style="684" customWidth="1"/>
    <col min="7169" max="7169" width="18.77734375" style="684" customWidth="1"/>
    <col min="7170" max="7170" width="12.6640625" style="684" customWidth="1"/>
    <col min="7171" max="7423" width="10.6640625" style="684"/>
    <col min="7424" max="7424" width="75.109375" style="684" customWidth="1"/>
    <col min="7425" max="7425" width="18.77734375" style="684" customWidth="1"/>
    <col min="7426" max="7426" width="12.6640625" style="684" customWidth="1"/>
    <col min="7427" max="7679" width="10.6640625" style="684"/>
    <col min="7680" max="7680" width="75.109375" style="684" customWidth="1"/>
    <col min="7681" max="7681" width="18.77734375" style="684" customWidth="1"/>
    <col min="7682" max="7682" width="12.6640625" style="684" customWidth="1"/>
    <col min="7683" max="7935" width="10.6640625" style="684"/>
    <col min="7936" max="7936" width="75.109375" style="684" customWidth="1"/>
    <col min="7937" max="7937" width="18.77734375" style="684" customWidth="1"/>
    <col min="7938" max="7938" width="12.6640625" style="684" customWidth="1"/>
    <col min="7939" max="8191" width="10.6640625" style="684"/>
    <col min="8192" max="8192" width="75.109375" style="684" customWidth="1"/>
    <col min="8193" max="8193" width="18.77734375" style="684" customWidth="1"/>
    <col min="8194" max="8194" width="12.6640625" style="684" customWidth="1"/>
    <col min="8195" max="8447" width="10.6640625" style="684"/>
    <col min="8448" max="8448" width="75.109375" style="684" customWidth="1"/>
    <col min="8449" max="8449" width="18.77734375" style="684" customWidth="1"/>
    <col min="8450" max="8450" width="12.6640625" style="684" customWidth="1"/>
    <col min="8451" max="8703" width="10.6640625" style="684"/>
    <col min="8704" max="8704" width="75.109375" style="684" customWidth="1"/>
    <col min="8705" max="8705" width="18.77734375" style="684" customWidth="1"/>
    <col min="8706" max="8706" width="12.6640625" style="684" customWidth="1"/>
    <col min="8707" max="8959" width="10.6640625" style="684"/>
    <col min="8960" max="8960" width="75.109375" style="684" customWidth="1"/>
    <col min="8961" max="8961" width="18.77734375" style="684" customWidth="1"/>
    <col min="8962" max="8962" width="12.6640625" style="684" customWidth="1"/>
    <col min="8963" max="9215" width="10.6640625" style="684"/>
    <col min="9216" max="9216" width="75.109375" style="684" customWidth="1"/>
    <col min="9217" max="9217" width="18.77734375" style="684" customWidth="1"/>
    <col min="9218" max="9218" width="12.6640625" style="684" customWidth="1"/>
    <col min="9219" max="9471" width="10.6640625" style="684"/>
    <col min="9472" max="9472" width="75.109375" style="684" customWidth="1"/>
    <col min="9473" max="9473" width="18.77734375" style="684" customWidth="1"/>
    <col min="9474" max="9474" width="12.6640625" style="684" customWidth="1"/>
    <col min="9475" max="9727" width="10.6640625" style="684"/>
    <col min="9728" max="9728" width="75.109375" style="684" customWidth="1"/>
    <col min="9729" max="9729" width="18.77734375" style="684" customWidth="1"/>
    <col min="9730" max="9730" width="12.6640625" style="684" customWidth="1"/>
    <col min="9731" max="9983" width="10.6640625" style="684"/>
    <col min="9984" max="9984" width="75.109375" style="684" customWidth="1"/>
    <col min="9985" max="9985" width="18.77734375" style="684" customWidth="1"/>
    <col min="9986" max="9986" width="12.6640625" style="684" customWidth="1"/>
    <col min="9987" max="10239" width="10.6640625" style="684"/>
    <col min="10240" max="10240" width="75.109375" style="684" customWidth="1"/>
    <col min="10241" max="10241" width="18.77734375" style="684" customWidth="1"/>
    <col min="10242" max="10242" width="12.6640625" style="684" customWidth="1"/>
    <col min="10243" max="10495" width="10.6640625" style="684"/>
    <col min="10496" max="10496" width="75.109375" style="684" customWidth="1"/>
    <col min="10497" max="10497" width="18.77734375" style="684" customWidth="1"/>
    <col min="10498" max="10498" width="12.6640625" style="684" customWidth="1"/>
    <col min="10499" max="10751" width="10.6640625" style="684"/>
    <col min="10752" max="10752" width="75.109375" style="684" customWidth="1"/>
    <col min="10753" max="10753" width="18.77734375" style="684" customWidth="1"/>
    <col min="10754" max="10754" width="12.6640625" style="684" customWidth="1"/>
    <col min="10755" max="11007" width="10.6640625" style="684"/>
    <col min="11008" max="11008" width="75.109375" style="684" customWidth="1"/>
    <col min="11009" max="11009" width="18.77734375" style="684" customWidth="1"/>
    <col min="11010" max="11010" width="12.6640625" style="684" customWidth="1"/>
    <col min="11011" max="11263" width="10.6640625" style="684"/>
    <col min="11264" max="11264" width="75.109375" style="684" customWidth="1"/>
    <col min="11265" max="11265" width="18.77734375" style="684" customWidth="1"/>
    <col min="11266" max="11266" width="12.6640625" style="684" customWidth="1"/>
    <col min="11267" max="11519" width="10.6640625" style="684"/>
    <col min="11520" max="11520" width="75.109375" style="684" customWidth="1"/>
    <col min="11521" max="11521" width="18.77734375" style="684" customWidth="1"/>
    <col min="11522" max="11522" width="12.6640625" style="684" customWidth="1"/>
    <col min="11523" max="11775" width="10.6640625" style="684"/>
    <col min="11776" max="11776" width="75.109375" style="684" customWidth="1"/>
    <col min="11777" max="11777" width="18.77734375" style="684" customWidth="1"/>
    <col min="11778" max="11778" width="12.6640625" style="684" customWidth="1"/>
    <col min="11779" max="12031" width="10.6640625" style="684"/>
    <col min="12032" max="12032" width="75.109375" style="684" customWidth="1"/>
    <col min="12033" max="12033" width="18.77734375" style="684" customWidth="1"/>
    <col min="12034" max="12034" width="12.6640625" style="684" customWidth="1"/>
    <col min="12035" max="12287" width="10.6640625" style="684"/>
    <col min="12288" max="12288" width="75.109375" style="684" customWidth="1"/>
    <col min="12289" max="12289" width="18.77734375" style="684" customWidth="1"/>
    <col min="12290" max="12290" width="12.6640625" style="684" customWidth="1"/>
    <col min="12291" max="12543" width="10.6640625" style="684"/>
    <col min="12544" max="12544" width="75.109375" style="684" customWidth="1"/>
    <col min="12545" max="12545" width="18.77734375" style="684" customWidth="1"/>
    <col min="12546" max="12546" width="12.6640625" style="684" customWidth="1"/>
    <col min="12547" max="12799" width="10.6640625" style="684"/>
    <col min="12800" max="12800" width="75.109375" style="684" customWidth="1"/>
    <col min="12801" max="12801" width="18.77734375" style="684" customWidth="1"/>
    <col min="12802" max="12802" width="12.6640625" style="684" customWidth="1"/>
    <col min="12803" max="13055" width="10.6640625" style="684"/>
    <col min="13056" max="13056" width="75.109375" style="684" customWidth="1"/>
    <col min="13057" max="13057" width="18.77734375" style="684" customWidth="1"/>
    <col min="13058" max="13058" width="12.6640625" style="684" customWidth="1"/>
    <col min="13059" max="13311" width="10.6640625" style="684"/>
    <col min="13312" max="13312" width="75.109375" style="684" customWidth="1"/>
    <col min="13313" max="13313" width="18.77734375" style="684" customWidth="1"/>
    <col min="13314" max="13314" width="12.6640625" style="684" customWidth="1"/>
    <col min="13315" max="13567" width="10.6640625" style="684"/>
    <col min="13568" max="13568" width="75.109375" style="684" customWidth="1"/>
    <col min="13569" max="13569" width="18.77734375" style="684" customWidth="1"/>
    <col min="13570" max="13570" width="12.6640625" style="684" customWidth="1"/>
    <col min="13571" max="13823" width="10.6640625" style="684"/>
    <col min="13824" max="13824" width="75.109375" style="684" customWidth="1"/>
    <col min="13825" max="13825" width="18.77734375" style="684" customWidth="1"/>
    <col min="13826" max="13826" width="12.6640625" style="684" customWidth="1"/>
    <col min="13827" max="14079" width="10.6640625" style="684"/>
    <col min="14080" max="14080" width="75.109375" style="684" customWidth="1"/>
    <col min="14081" max="14081" width="18.77734375" style="684" customWidth="1"/>
    <col min="14082" max="14082" width="12.6640625" style="684" customWidth="1"/>
    <col min="14083" max="14335" width="10.6640625" style="684"/>
    <col min="14336" max="14336" width="75.109375" style="684" customWidth="1"/>
    <col min="14337" max="14337" width="18.77734375" style="684" customWidth="1"/>
    <col min="14338" max="14338" width="12.6640625" style="684" customWidth="1"/>
    <col min="14339" max="14591" width="10.6640625" style="684"/>
    <col min="14592" max="14592" width="75.109375" style="684" customWidth="1"/>
    <col min="14593" max="14593" width="18.77734375" style="684" customWidth="1"/>
    <col min="14594" max="14594" width="12.6640625" style="684" customWidth="1"/>
    <col min="14595" max="14847" width="10.6640625" style="684"/>
    <col min="14848" max="14848" width="75.109375" style="684" customWidth="1"/>
    <col min="14849" max="14849" width="18.77734375" style="684" customWidth="1"/>
    <col min="14850" max="14850" width="12.6640625" style="684" customWidth="1"/>
    <col min="14851" max="15103" width="10.6640625" style="684"/>
    <col min="15104" max="15104" width="75.109375" style="684" customWidth="1"/>
    <col min="15105" max="15105" width="18.77734375" style="684" customWidth="1"/>
    <col min="15106" max="15106" width="12.6640625" style="684" customWidth="1"/>
    <col min="15107" max="15359" width="10.6640625" style="684"/>
    <col min="15360" max="15360" width="75.109375" style="684" customWidth="1"/>
    <col min="15361" max="15361" width="18.77734375" style="684" customWidth="1"/>
    <col min="15362" max="15362" width="12.6640625" style="684" customWidth="1"/>
    <col min="15363" max="15615" width="10.6640625" style="684"/>
    <col min="15616" max="15616" width="75.109375" style="684" customWidth="1"/>
    <col min="15617" max="15617" width="18.77734375" style="684" customWidth="1"/>
    <col min="15618" max="15618" width="12.6640625" style="684" customWidth="1"/>
    <col min="15619" max="15871" width="10.6640625" style="684"/>
    <col min="15872" max="15872" width="75.109375" style="684" customWidth="1"/>
    <col min="15873" max="15873" width="18.77734375" style="684" customWidth="1"/>
    <col min="15874" max="15874" width="12.6640625" style="684" customWidth="1"/>
    <col min="15875" max="16127" width="10.6640625" style="684"/>
    <col min="16128" max="16128" width="75.109375" style="684" customWidth="1"/>
    <col min="16129" max="16129" width="18.77734375" style="684" customWidth="1"/>
    <col min="16130" max="16130" width="12.6640625" style="684" customWidth="1"/>
    <col min="16131" max="16384" width="10.6640625" style="684"/>
  </cols>
  <sheetData>
    <row r="1" spans="1:2" ht="20.25" customHeight="1" x14ac:dyDescent="0.25">
      <c r="A1" s="683" t="s">
        <v>0</v>
      </c>
      <c r="B1" s="683" t="s">
        <v>1256</v>
      </c>
    </row>
    <row r="2" spans="1:2" ht="18.75" customHeight="1" x14ac:dyDescent="0.25">
      <c r="A2" s="685" t="s">
        <v>1257</v>
      </c>
      <c r="B2" s="685"/>
    </row>
    <row r="3" spans="1:2" s="689" customFormat="1" ht="21.9" customHeight="1" x14ac:dyDescent="0.25">
      <c r="A3" s="686" t="s">
        <v>2292</v>
      </c>
      <c r="B3" s="695">
        <v>4754</v>
      </c>
    </row>
    <row r="4" spans="1:2" s="689" customFormat="1" ht="21.9" customHeight="1" x14ac:dyDescent="0.25">
      <c r="A4" s="686" t="s">
        <v>2293</v>
      </c>
      <c r="B4" s="687">
        <v>10377923</v>
      </c>
    </row>
    <row r="5" spans="1:2" s="689" customFormat="1" ht="21.9" customHeight="1" x14ac:dyDescent="0.25">
      <c r="A5" s="690" t="s">
        <v>2294</v>
      </c>
      <c r="B5" s="691">
        <f>SUM(B3:B4)</f>
        <v>10382677</v>
      </c>
    </row>
    <row r="6" spans="1:2" ht="21.9" customHeight="1" x14ac:dyDescent="0.25">
      <c r="A6" s="1713" t="s">
        <v>1258</v>
      </c>
      <c r="B6" s="1713"/>
    </row>
    <row r="7" spans="1:2" s="689" customFormat="1" ht="21.9" customHeight="1" x14ac:dyDescent="0.25">
      <c r="A7" s="686" t="s">
        <v>1259</v>
      </c>
      <c r="B7" s="687">
        <v>29750890</v>
      </c>
    </row>
    <row r="8" spans="1:2" s="689" customFormat="1" ht="21.9" customHeight="1" x14ac:dyDescent="0.25">
      <c r="A8" s="686" t="s">
        <v>1260</v>
      </c>
      <c r="B8" s="687">
        <v>21364252</v>
      </c>
    </row>
    <row r="9" spans="1:2" s="689" customFormat="1" ht="21.9" customHeight="1" x14ac:dyDescent="0.25">
      <c r="A9" s="692" t="s">
        <v>2301</v>
      </c>
      <c r="B9" s="693">
        <f>SUM(B7:B8)</f>
        <v>51115142</v>
      </c>
    </row>
    <row r="10" spans="1:2" ht="21.9" customHeight="1" x14ac:dyDescent="0.25">
      <c r="A10" s="686" t="s">
        <v>1261</v>
      </c>
      <c r="B10" s="687">
        <v>11434445</v>
      </c>
    </row>
    <row r="11" spans="1:2" s="689" customFormat="1" ht="21.9" customHeight="1" x14ac:dyDescent="0.25">
      <c r="A11" s="694" t="s">
        <v>1262</v>
      </c>
      <c r="B11" s="695">
        <v>-874691</v>
      </c>
    </row>
    <row r="12" spans="1:2" s="689" customFormat="1" ht="24.75" customHeight="1" x14ac:dyDescent="0.25">
      <c r="A12" s="694" t="s">
        <v>1908</v>
      </c>
      <c r="B12" s="695">
        <v>-6694</v>
      </c>
    </row>
    <row r="13" spans="1:2" s="689" customFormat="1" ht="24.75" customHeight="1" x14ac:dyDescent="0.25">
      <c r="A13" s="694" t="s">
        <v>1263</v>
      </c>
      <c r="B13" s="893">
        <v>-124</v>
      </c>
    </row>
    <row r="14" spans="1:2" s="689" customFormat="1" ht="21.9" customHeight="1" x14ac:dyDescent="0.25">
      <c r="A14" s="694" t="s">
        <v>1264</v>
      </c>
      <c r="B14" s="695">
        <v>253</v>
      </c>
    </row>
    <row r="15" spans="1:2" s="689" customFormat="1" ht="21.9" customHeight="1" x14ac:dyDescent="0.25">
      <c r="A15" s="694" t="s">
        <v>1265</v>
      </c>
      <c r="B15" s="695">
        <v>7850</v>
      </c>
    </row>
    <row r="16" spans="1:2" s="689" customFormat="1" ht="30" customHeight="1" x14ac:dyDescent="0.25">
      <c r="A16" s="696" t="s">
        <v>2295</v>
      </c>
      <c r="B16" s="691">
        <f>SUM(B9-B10-B11-B12-B13-B14-B15)</f>
        <v>40554103</v>
      </c>
    </row>
    <row r="17" spans="1:3" ht="21.9" customHeight="1" x14ac:dyDescent="0.25">
      <c r="A17" s="1713" t="s">
        <v>1266</v>
      </c>
      <c r="B17" s="1713"/>
    </row>
    <row r="18" spans="1:3" s="689" customFormat="1" ht="18.75" customHeight="1" x14ac:dyDescent="0.25">
      <c r="A18" s="686" t="s">
        <v>1267</v>
      </c>
      <c r="B18" s="687">
        <v>32955266</v>
      </c>
    </row>
    <row r="19" spans="1:3" s="689" customFormat="1" ht="18.75" customHeight="1" x14ac:dyDescent="0.25">
      <c r="A19" s="686" t="s">
        <v>1268</v>
      </c>
      <c r="B19" s="687">
        <v>9333095</v>
      </c>
    </row>
    <row r="20" spans="1:3" s="689" customFormat="1" ht="21.9" customHeight="1" x14ac:dyDescent="0.25">
      <c r="A20" s="692" t="s">
        <v>2296</v>
      </c>
      <c r="B20" s="693">
        <f>SUM(B18:B19)</f>
        <v>42288361</v>
      </c>
    </row>
    <row r="21" spans="1:3" s="689" customFormat="1" ht="21.9" customHeight="1" x14ac:dyDescent="0.25">
      <c r="A21" s="697" t="s">
        <v>1269</v>
      </c>
      <c r="B21" s="695">
        <v>-50581</v>
      </c>
    </row>
    <row r="22" spans="1:3" s="689" customFormat="1" ht="24.75" customHeight="1" x14ac:dyDescent="0.25">
      <c r="A22" s="697" t="s">
        <v>1270</v>
      </c>
      <c r="B22" s="695">
        <v>-4127</v>
      </c>
    </row>
    <row r="23" spans="1:3" s="689" customFormat="1" ht="26.25" customHeight="1" x14ac:dyDescent="0.25">
      <c r="A23" s="697" t="s">
        <v>1271</v>
      </c>
      <c r="B23" s="695">
        <v>-1243</v>
      </c>
    </row>
    <row r="24" spans="1:3" s="689" customFormat="1" ht="25.5" customHeight="1" x14ac:dyDescent="0.25">
      <c r="A24" s="696" t="s">
        <v>2297</v>
      </c>
      <c r="B24" s="691">
        <f>SUM(B20+B21+B22+B23)</f>
        <v>42232410</v>
      </c>
    </row>
    <row r="25" spans="1:3" s="689" customFormat="1" ht="21.9" customHeight="1" x14ac:dyDescent="0.25">
      <c r="A25" s="696" t="s">
        <v>1272</v>
      </c>
      <c r="B25" s="698">
        <v>-19558</v>
      </c>
    </row>
    <row r="26" spans="1:3" s="689" customFormat="1" ht="21.9" customHeight="1" x14ac:dyDescent="0.25">
      <c r="A26" s="696" t="s">
        <v>1273</v>
      </c>
      <c r="B26" s="698"/>
      <c r="C26" s="688"/>
    </row>
    <row r="27" spans="1:3" s="689" customFormat="1" ht="21.75" customHeight="1" x14ac:dyDescent="0.25">
      <c r="A27" s="697" t="s">
        <v>2298</v>
      </c>
      <c r="B27" s="695">
        <v>8494</v>
      </c>
    </row>
    <row r="28" spans="1:3" s="689" customFormat="1" ht="20.25" customHeight="1" x14ac:dyDescent="0.25">
      <c r="A28" s="686" t="s">
        <v>2299</v>
      </c>
      <c r="B28" s="687">
        <v>8715434</v>
      </c>
      <c r="C28" s="688"/>
    </row>
    <row r="29" spans="1:3" ht="18.75" customHeight="1" x14ac:dyDescent="0.25">
      <c r="A29" s="696" t="s">
        <v>2300</v>
      </c>
      <c r="B29" s="894">
        <f>SUM(B5+B16-B24-B25)</f>
        <v>8723928</v>
      </c>
    </row>
    <row r="31" spans="1:3" x14ac:dyDescent="0.25">
      <c r="B31" s="892"/>
    </row>
  </sheetData>
  <mergeCells count="2">
    <mergeCell ref="A6:B6"/>
    <mergeCell ref="A17:B17"/>
  </mergeCells>
  <pageMargins left="0.74803149606299213" right="0.74803149606299213" top="1.3779527559055118" bottom="0.98425196850393704" header="0.51181102362204722" footer="0.51181102362204722"/>
  <pageSetup paperSize="9" orientation="portrait" r:id="rId1"/>
  <headerFooter alignWithMargins="0">
    <oddHeader>&amp;C&amp;"Times New Roman CE,Félkövér dőlt"&amp;11Zalaegerszeg Megyei Jogú Város Önkormányzata 
pénzeszközeinek változása  2021. évben&amp;R&amp;"Times New Roman CE,Félkövér dőlt"16.  melléklet
Adatok: ezerFt-ban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L32"/>
  <sheetViews>
    <sheetView zoomScale="91" zoomScaleNormal="91" workbookViewId="0">
      <pane ySplit="2" topLeftCell="A12" activePane="bottomLeft" state="frozen"/>
      <selection activeCell="A20" sqref="A20"/>
      <selection pane="bottomLeft" activeCell="B23" sqref="B23:D23"/>
    </sheetView>
  </sheetViews>
  <sheetFormatPr defaultRowHeight="13.2" x14ac:dyDescent="0.25"/>
  <cols>
    <col min="1" max="1" width="24.77734375" style="592" customWidth="1"/>
    <col min="2" max="2" width="14.33203125" style="592" customWidth="1"/>
    <col min="3" max="3" width="12.33203125" style="592" customWidth="1"/>
    <col min="4" max="4" width="11.33203125" style="592" customWidth="1"/>
    <col min="5" max="5" width="13.44140625" style="592" customWidth="1"/>
    <col min="6" max="6" width="7.77734375" style="592" customWidth="1"/>
    <col min="7" max="7" width="10.44140625" style="592" customWidth="1"/>
    <col min="8" max="8" width="13.33203125" style="592" customWidth="1"/>
    <col min="9" max="9" width="11" style="592" customWidth="1"/>
    <col min="10" max="10" width="12.33203125" style="592" customWidth="1"/>
    <col min="11" max="11" width="12.109375" style="592" customWidth="1"/>
    <col min="12" max="12" width="13.109375" style="592" customWidth="1"/>
    <col min="13" max="256" width="9.33203125" style="592"/>
    <col min="257" max="257" width="24.77734375" style="592" customWidth="1"/>
    <col min="258" max="258" width="14.33203125" style="592" customWidth="1"/>
    <col min="259" max="259" width="12.33203125" style="592" customWidth="1"/>
    <col min="260" max="260" width="11.33203125" style="592" customWidth="1"/>
    <col min="261" max="261" width="13.44140625" style="592" customWidth="1"/>
    <col min="262" max="262" width="7.77734375" style="592" customWidth="1"/>
    <col min="263" max="263" width="10.44140625" style="592" customWidth="1"/>
    <col min="264" max="264" width="13.33203125" style="592" customWidth="1"/>
    <col min="265" max="265" width="11" style="592" customWidth="1"/>
    <col min="266" max="266" width="12.33203125" style="592" customWidth="1"/>
    <col min="267" max="267" width="12.109375" style="592" customWidth="1"/>
    <col min="268" max="268" width="13.109375" style="592" customWidth="1"/>
    <col min="269" max="512" width="9.33203125" style="592"/>
    <col min="513" max="513" width="24.77734375" style="592" customWidth="1"/>
    <col min="514" max="514" width="14.33203125" style="592" customWidth="1"/>
    <col min="515" max="515" width="12.33203125" style="592" customWidth="1"/>
    <col min="516" max="516" width="11.33203125" style="592" customWidth="1"/>
    <col min="517" max="517" width="13.44140625" style="592" customWidth="1"/>
    <col min="518" max="518" width="7.77734375" style="592" customWidth="1"/>
    <col min="519" max="519" width="10.44140625" style="592" customWidth="1"/>
    <col min="520" max="520" width="13.33203125" style="592" customWidth="1"/>
    <col min="521" max="521" width="11" style="592" customWidth="1"/>
    <col min="522" max="522" width="12.33203125" style="592" customWidth="1"/>
    <col min="523" max="523" width="12.109375" style="592" customWidth="1"/>
    <col min="524" max="524" width="13.109375" style="592" customWidth="1"/>
    <col min="525" max="768" width="9.33203125" style="592"/>
    <col min="769" max="769" width="24.77734375" style="592" customWidth="1"/>
    <col min="770" max="770" width="14.33203125" style="592" customWidth="1"/>
    <col min="771" max="771" width="12.33203125" style="592" customWidth="1"/>
    <col min="772" max="772" width="11.33203125" style="592" customWidth="1"/>
    <col min="773" max="773" width="13.44140625" style="592" customWidth="1"/>
    <col min="774" max="774" width="7.77734375" style="592" customWidth="1"/>
    <col min="775" max="775" width="10.44140625" style="592" customWidth="1"/>
    <col min="776" max="776" width="13.33203125" style="592" customWidth="1"/>
    <col min="777" max="777" width="11" style="592" customWidth="1"/>
    <col min="778" max="778" width="12.33203125" style="592" customWidth="1"/>
    <col min="779" max="779" width="12.109375" style="592" customWidth="1"/>
    <col min="780" max="780" width="13.109375" style="592" customWidth="1"/>
    <col min="781" max="1024" width="9.33203125" style="592"/>
    <col min="1025" max="1025" width="24.77734375" style="592" customWidth="1"/>
    <col min="1026" max="1026" width="14.33203125" style="592" customWidth="1"/>
    <col min="1027" max="1027" width="12.33203125" style="592" customWidth="1"/>
    <col min="1028" max="1028" width="11.33203125" style="592" customWidth="1"/>
    <col min="1029" max="1029" width="13.44140625" style="592" customWidth="1"/>
    <col min="1030" max="1030" width="7.77734375" style="592" customWidth="1"/>
    <col min="1031" max="1031" width="10.44140625" style="592" customWidth="1"/>
    <col min="1032" max="1032" width="13.33203125" style="592" customWidth="1"/>
    <col min="1033" max="1033" width="11" style="592" customWidth="1"/>
    <col min="1034" max="1034" width="12.33203125" style="592" customWidth="1"/>
    <col min="1035" max="1035" width="12.109375" style="592" customWidth="1"/>
    <col min="1036" max="1036" width="13.109375" style="592" customWidth="1"/>
    <col min="1037" max="1280" width="9.33203125" style="592"/>
    <col min="1281" max="1281" width="24.77734375" style="592" customWidth="1"/>
    <col min="1282" max="1282" width="14.33203125" style="592" customWidth="1"/>
    <col min="1283" max="1283" width="12.33203125" style="592" customWidth="1"/>
    <col min="1284" max="1284" width="11.33203125" style="592" customWidth="1"/>
    <col min="1285" max="1285" width="13.44140625" style="592" customWidth="1"/>
    <col min="1286" max="1286" width="7.77734375" style="592" customWidth="1"/>
    <col min="1287" max="1287" width="10.44140625" style="592" customWidth="1"/>
    <col min="1288" max="1288" width="13.33203125" style="592" customWidth="1"/>
    <col min="1289" max="1289" width="11" style="592" customWidth="1"/>
    <col min="1290" max="1290" width="12.33203125" style="592" customWidth="1"/>
    <col min="1291" max="1291" width="12.109375" style="592" customWidth="1"/>
    <col min="1292" max="1292" width="13.109375" style="592" customWidth="1"/>
    <col min="1293" max="1536" width="9.33203125" style="592"/>
    <col min="1537" max="1537" width="24.77734375" style="592" customWidth="1"/>
    <col min="1538" max="1538" width="14.33203125" style="592" customWidth="1"/>
    <col min="1539" max="1539" width="12.33203125" style="592" customWidth="1"/>
    <col min="1540" max="1540" width="11.33203125" style="592" customWidth="1"/>
    <col min="1541" max="1541" width="13.44140625" style="592" customWidth="1"/>
    <col min="1542" max="1542" width="7.77734375" style="592" customWidth="1"/>
    <col min="1543" max="1543" width="10.44140625" style="592" customWidth="1"/>
    <col min="1544" max="1544" width="13.33203125" style="592" customWidth="1"/>
    <col min="1545" max="1545" width="11" style="592" customWidth="1"/>
    <col min="1546" max="1546" width="12.33203125" style="592" customWidth="1"/>
    <col min="1547" max="1547" width="12.109375" style="592" customWidth="1"/>
    <col min="1548" max="1548" width="13.109375" style="592" customWidth="1"/>
    <col min="1549" max="1792" width="9.33203125" style="592"/>
    <col min="1793" max="1793" width="24.77734375" style="592" customWidth="1"/>
    <col min="1794" max="1794" width="14.33203125" style="592" customWidth="1"/>
    <col min="1795" max="1795" width="12.33203125" style="592" customWidth="1"/>
    <col min="1796" max="1796" width="11.33203125" style="592" customWidth="1"/>
    <col min="1797" max="1797" width="13.44140625" style="592" customWidth="1"/>
    <col min="1798" max="1798" width="7.77734375" style="592" customWidth="1"/>
    <col min="1799" max="1799" width="10.44140625" style="592" customWidth="1"/>
    <col min="1800" max="1800" width="13.33203125" style="592" customWidth="1"/>
    <col min="1801" max="1801" width="11" style="592" customWidth="1"/>
    <col min="1802" max="1802" width="12.33203125" style="592" customWidth="1"/>
    <col min="1803" max="1803" width="12.109375" style="592" customWidth="1"/>
    <col min="1804" max="1804" width="13.109375" style="592" customWidth="1"/>
    <col min="1805" max="2048" width="9.33203125" style="592"/>
    <col min="2049" max="2049" width="24.77734375" style="592" customWidth="1"/>
    <col min="2050" max="2050" width="14.33203125" style="592" customWidth="1"/>
    <col min="2051" max="2051" width="12.33203125" style="592" customWidth="1"/>
    <col min="2052" max="2052" width="11.33203125" style="592" customWidth="1"/>
    <col min="2053" max="2053" width="13.44140625" style="592" customWidth="1"/>
    <col min="2054" max="2054" width="7.77734375" style="592" customWidth="1"/>
    <col min="2055" max="2055" width="10.44140625" style="592" customWidth="1"/>
    <col min="2056" max="2056" width="13.33203125" style="592" customWidth="1"/>
    <col min="2057" max="2057" width="11" style="592" customWidth="1"/>
    <col min="2058" max="2058" width="12.33203125" style="592" customWidth="1"/>
    <col min="2059" max="2059" width="12.109375" style="592" customWidth="1"/>
    <col min="2060" max="2060" width="13.109375" style="592" customWidth="1"/>
    <col min="2061" max="2304" width="9.33203125" style="592"/>
    <col min="2305" max="2305" width="24.77734375" style="592" customWidth="1"/>
    <col min="2306" max="2306" width="14.33203125" style="592" customWidth="1"/>
    <col min="2307" max="2307" width="12.33203125" style="592" customWidth="1"/>
    <col min="2308" max="2308" width="11.33203125" style="592" customWidth="1"/>
    <col min="2309" max="2309" width="13.44140625" style="592" customWidth="1"/>
    <col min="2310" max="2310" width="7.77734375" style="592" customWidth="1"/>
    <col min="2311" max="2311" width="10.44140625" style="592" customWidth="1"/>
    <col min="2312" max="2312" width="13.33203125" style="592" customWidth="1"/>
    <col min="2313" max="2313" width="11" style="592" customWidth="1"/>
    <col min="2314" max="2314" width="12.33203125" style="592" customWidth="1"/>
    <col min="2315" max="2315" width="12.109375" style="592" customWidth="1"/>
    <col min="2316" max="2316" width="13.109375" style="592" customWidth="1"/>
    <col min="2317" max="2560" width="9.33203125" style="592"/>
    <col min="2561" max="2561" width="24.77734375" style="592" customWidth="1"/>
    <col min="2562" max="2562" width="14.33203125" style="592" customWidth="1"/>
    <col min="2563" max="2563" width="12.33203125" style="592" customWidth="1"/>
    <col min="2564" max="2564" width="11.33203125" style="592" customWidth="1"/>
    <col min="2565" max="2565" width="13.44140625" style="592" customWidth="1"/>
    <col min="2566" max="2566" width="7.77734375" style="592" customWidth="1"/>
    <col min="2567" max="2567" width="10.44140625" style="592" customWidth="1"/>
    <col min="2568" max="2568" width="13.33203125" style="592" customWidth="1"/>
    <col min="2569" max="2569" width="11" style="592" customWidth="1"/>
    <col min="2570" max="2570" width="12.33203125" style="592" customWidth="1"/>
    <col min="2571" max="2571" width="12.109375" style="592" customWidth="1"/>
    <col min="2572" max="2572" width="13.109375" style="592" customWidth="1"/>
    <col min="2573" max="2816" width="9.33203125" style="592"/>
    <col min="2817" max="2817" width="24.77734375" style="592" customWidth="1"/>
    <col min="2818" max="2818" width="14.33203125" style="592" customWidth="1"/>
    <col min="2819" max="2819" width="12.33203125" style="592" customWidth="1"/>
    <col min="2820" max="2820" width="11.33203125" style="592" customWidth="1"/>
    <col min="2821" max="2821" width="13.44140625" style="592" customWidth="1"/>
    <col min="2822" max="2822" width="7.77734375" style="592" customWidth="1"/>
    <col min="2823" max="2823" width="10.44140625" style="592" customWidth="1"/>
    <col min="2824" max="2824" width="13.33203125" style="592" customWidth="1"/>
    <col min="2825" max="2825" width="11" style="592" customWidth="1"/>
    <col min="2826" max="2826" width="12.33203125" style="592" customWidth="1"/>
    <col min="2827" max="2827" width="12.109375" style="592" customWidth="1"/>
    <col min="2828" max="2828" width="13.109375" style="592" customWidth="1"/>
    <col min="2829" max="3072" width="9.33203125" style="592"/>
    <col min="3073" max="3073" width="24.77734375" style="592" customWidth="1"/>
    <col min="3074" max="3074" width="14.33203125" style="592" customWidth="1"/>
    <col min="3075" max="3075" width="12.33203125" style="592" customWidth="1"/>
    <col min="3076" max="3076" width="11.33203125" style="592" customWidth="1"/>
    <col min="3077" max="3077" width="13.44140625" style="592" customWidth="1"/>
    <col min="3078" max="3078" width="7.77734375" style="592" customWidth="1"/>
    <col min="3079" max="3079" width="10.44140625" style="592" customWidth="1"/>
    <col min="3080" max="3080" width="13.33203125" style="592" customWidth="1"/>
    <col min="3081" max="3081" width="11" style="592" customWidth="1"/>
    <col min="3082" max="3082" width="12.33203125" style="592" customWidth="1"/>
    <col min="3083" max="3083" width="12.109375" style="592" customWidth="1"/>
    <col min="3084" max="3084" width="13.109375" style="592" customWidth="1"/>
    <col min="3085" max="3328" width="9.33203125" style="592"/>
    <col min="3329" max="3329" width="24.77734375" style="592" customWidth="1"/>
    <col min="3330" max="3330" width="14.33203125" style="592" customWidth="1"/>
    <col min="3331" max="3331" width="12.33203125" style="592" customWidth="1"/>
    <col min="3332" max="3332" width="11.33203125" style="592" customWidth="1"/>
    <col min="3333" max="3333" width="13.44140625" style="592" customWidth="1"/>
    <col min="3334" max="3334" width="7.77734375" style="592" customWidth="1"/>
    <col min="3335" max="3335" width="10.44140625" style="592" customWidth="1"/>
    <col min="3336" max="3336" width="13.33203125" style="592" customWidth="1"/>
    <col min="3337" max="3337" width="11" style="592" customWidth="1"/>
    <col min="3338" max="3338" width="12.33203125" style="592" customWidth="1"/>
    <col min="3339" max="3339" width="12.109375" style="592" customWidth="1"/>
    <col min="3340" max="3340" width="13.109375" style="592" customWidth="1"/>
    <col min="3341" max="3584" width="9.33203125" style="592"/>
    <col min="3585" max="3585" width="24.77734375" style="592" customWidth="1"/>
    <col min="3586" max="3586" width="14.33203125" style="592" customWidth="1"/>
    <col min="3587" max="3587" width="12.33203125" style="592" customWidth="1"/>
    <col min="3588" max="3588" width="11.33203125" style="592" customWidth="1"/>
    <col min="3589" max="3589" width="13.44140625" style="592" customWidth="1"/>
    <col min="3590" max="3590" width="7.77734375" style="592" customWidth="1"/>
    <col min="3591" max="3591" width="10.44140625" style="592" customWidth="1"/>
    <col min="3592" max="3592" width="13.33203125" style="592" customWidth="1"/>
    <col min="3593" max="3593" width="11" style="592" customWidth="1"/>
    <col min="3594" max="3594" width="12.33203125" style="592" customWidth="1"/>
    <col min="3595" max="3595" width="12.109375" style="592" customWidth="1"/>
    <col min="3596" max="3596" width="13.109375" style="592" customWidth="1"/>
    <col min="3597" max="3840" width="9.33203125" style="592"/>
    <col min="3841" max="3841" width="24.77734375" style="592" customWidth="1"/>
    <col min="3842" max="3842" width="14.33203125" style="592" customWidth="1"/>
    <col min="3843" max="3843" width="12.33203125" style="592" customWidth="1"/>
    <col min="3844" max="3844" width="11.33203125" style="592" customWidth="1"/>
    <col min="3845" max="3845" width="13.44140625" style="592" customWidth="1"/>
    <col min="3846" max="3846" width="7.77734375" style="592" customWidth="1"/>
    <col min="3847" max="3847" width="10.44140625" style="592" customWidth="1"/>
    <col min="3848" max="3848" width="13.33203125" style="592" customWidth="1"/>
    <col min="3849" max="3849" width="11" style="592" customWidth="1"/>
    <col min="3850" max="3850" width="12.33203125" style="592" customWidth="1"/>
    <col min="3851" max="3851" width="12.109375" style="592" customWidth="1"/>
    <col min="3852" max="3852" width="13.109375" style="592" customWidth="1"/>
    <col min="3853" max="4096" width="9.33203125" style="592"/>
    <col min="4097" max="4097" width="24.77734375" style="592" customWidth="1"/>
    <col min="4098" max="4098" width="14.33203125" style="592" customWidth="1"/>
    <col min="4099" max="4099" width="12.33203125" style="592" customWidth="1"/>
    <col min="4100" max="4100" width="11.33203125" style="592" customWidth="1"/>
    <col min="4101" max="4101" width="13.44140625" style="592" customWidth="1"/>
    <col min="4102" max="4102" width="7.77734375" style="592" customWidth="1"/>
    <col min="4103" max="4103" width="10.44140625" style="592" customWidth="1"/>
    <col min="4104" max="4104" width="13.33203125" style="592" customWidth="1"/>
    <col min="4105" max="4105" width="11" style="592" customWidth="1"/>
    <col min="4106" max="4106" width="12.33203125" style="592" customWidth="1"/>
    <col min="4107" max="4107" width="12.109375" style="592" customWidth="1"/>
    <col min="4108" max="4108" width="13.109375" style="592" customWidth="1"/>
    <col min="4109" max="4352" width="9.33203125" style="592"/>
    <col min="4353" max="4353" width="24.77734375" style="592" customWidth="1"/>
    <col min="4354" max="4354" width="14.33203125" style="592" customWidth="1"/>
    <col min="4355" max="4355" width="12.33203125" style="592" customWidth="1"/>
    <col min="4356" max="4356" width="11.33203125" style="592" customWidth="1"/>
    <col min="4357" max="4357" width="13.44140625" style="592" customWidth="1"/>
    <col min="4358" max="4358" width="7.77734375" style="592" customWidth="1"/>
    <col min="4359" max="4359" width="10.44140625" style="592" customWidth="1"/>
    <col min="4360" max="4360" width="13.33203125" style="592" customWidth="1"/>
    <col min="4361" max="4361" width="11" style="592" customWidth="1"/>
    <col min="4362" max="4362" width="12.33203125" style="592" customWidth="1"/>
    <col min="4363" max="4363" width="12.109375" style="592" customWidth="1"/>
    <col min="4364" max="4364" width="13.109375" style="592" customWidth="1"/>
    <col min="4365" max="4608" width="9.33203125" style="592"/>
    <col min="4609" max="4609" width="24.77734375" style="592" customWidth="1"/>
    <col min="4610" max="4610" width="14.33203125" style="592" customWidth="1"/>
    <col min="4611" max="4611" width="12.33203125" style="592" customWidth="1"/>
    <col min="4612" max="4612" width="11.33203125" style="592" customWidth="1"/>
    <col min="4613" max="4613" width="13.44140625" style="592" customWidth="1"/>
    <col min="4614" max="4614" width="7.77734375" style="592" customWidth="1"/>
    <col min="4615" max="4615" width="10.44140625" style="592" customWidth="1"/>
    <col min="4616" max="4616" width="13.33203125" style="592" customWidth="1"/>
    <col min="4617" max="4617" width="11" style="592" customWidth="1"/>
    <col min="4618" max="4618" width="12.33203125" style="592" customWidth="1"/>
    <col min="4619" max="4619" width="12.109375" style="592" customWidth="1"/>
    <col min="4620" max="4620" width="13.109375" style="592" customWidth="1"/>
    <col min="4621" max="4864" width="9.33203125" style="592"/>
    <col min="4865" max="4865" width="24.77734375" style="592" customWidth="1"/>
    <col min="4866" max="4866" width="14.33203125" style="592" customWidth="1"/>
    <col min="4867" max="4867" width="12.33203125" style="592" customWidth="1"/>
    <col min="4868" max="4868" width="11.33203125" style="592" customWidth="1"/>
    <col min="4869" max="4869" width="13.44140625" style="592" customWidth="1"/>
    <col min="4870" max="4870" width="7.77734375" style="592" customWidth="1"/>
    <col min="4871" max="4871" width="10.44140625" style="592" customWidth="1"/>
    <col min="4872" max="4872" width="13.33203125" style="592" customWidth="1"/>
    <col min="4873" max="4873" width="11" style="592" customWidth="1"/>
    <col min="4874" max="4874" width="12.33203125" style="592" customWidth="1"/>
    <col min="4875" max="4875" width="12.109375" style="592" customWidth="1"/>
    <col min="4876" max="4876" width="13.109375" style="592" customWidth="1"/>
    <col min="4877" max="5120" width="9.33203125" style="592"/>
    <col min="5121" max="5121" width="24.77734375" style="592" customWidth="1"/>
    <col min="5122" max="5122" width="14.33203125" style="592" customWidth="1"/>
    <col min="5123" max="5123" width="12.33203125" style="592" customWidth="1"/>
    <col min="5124" max="5124" width="11.33203125" style="592" customWidth="1"/>
    <col min="5125" max="5125" width="13.44140625" style="592" customWidth="1"/>
    <col min="5126" max="5126" width="7.77734375" style="592" customWidth="1"/>
    <col min="5127" max="5127" width="10.44140625" style="592" customWidth="1"/>
    <col min="5128" max="5128" width="13.33203125" style="592" customWidth="1"/>
    <col min="5129" max="5129" width="11" style="592" customWidth="1"/>
    <col min="5130" max="5130" width="12.33203125" style="592" customWidth="1"/>
    <col min="5131" max="5131" width="12.109375" style="592" customWidth="1"/>
    <col min="5132" max="5132" width="13.109375" style="592" customWidth="1"/>
    <col min="5133" max="5376" width="9.33203125" style="592"/>
    <col min="5377" max="5377" width="24.77734375" style="592" customWidth="1"/>
    <col min="5378" max="5378" width="14.33203125" style="592" customWidth="1"/>
    <col min="5379" max="5379" width="12.33203125" style="592" customWidth="1"/>
    <col min="5380" max="5380" width="11.33203125" style="592" customWidth="1"/>
    <col min="5381" max="5381" width="13.44140625" style="592" customWidth="1"/>
    <col min="5382" max="5382" width="7.77734375" style="592" customWidth="1"/>
    <col min="5383" max="5383" width="10.44140625" style="592" customWidth="1"/>
    <col min="5384" max="5384" width="13.33203125" style="592" customWidth="1"/>
    <col min="5385" max="5385" width="11" style="592" customWidth="1"/>
    <col min="5386" max="5386" width="12.33203125" style="592" customWidth="1"/>
    <col min="5387" max="5387" width="12.109375" style="592" customWidth="1"/>
    <col min="5388" max="5388" width="13.109375" style="592" customWidth="1"/>
    <col min="5389" max="5632" width="9.33203125" style="592"/>
    <col min="5633" max="5633" width="24.77734375" style="592" customWidth="1"/>
    <col min="5634" max="5634" width="14.33203125" style="592" customWidth="1"/>
    <col min="5635" max="5635" width="12.33203125" style="592" customWidth="1"/>
    <col min="5636" max="5636" width="11.33203125" style="592" customWidth="1"/>
    <col min="5637" max="5637" width="13.44140625" style="592" customWidth="1"/>
    <col min="5638" max="5638" width="7.77734375" style="592" customWidth="1"/>
    <col min="5639" max="5639" width="10.44140625" style="592" customWidth="1"/>
    <col min="5640" max="5640" width="13.33203125" style="592" customWidth="1"/>
    <col min="5641" max="5641" width="11" style="592" customWidth="1"/>
    <col min="5642" max="5642" width="12.33203125" style="592" customWidth="1"/>
    <col min="5643" max="5643" width="12.109375" style="592" customWidth="1"/>
    <col min="5644" max="5644" width="13.109375" style="592" customWidth="1"/>
    <col min="5645" max="5888" width="9.33203125" style="592"/>
    <col min="5889" max="5889" width="24.77734375" style="592" customWidth="1"/>
    <col min="5890" max="5890" width="14.33203125" style="592" customWidth="1"/>
    <col min="5891" max="5891" width="12.33203125" style="592" customWidth="1"/>
    <col min="5892" max="5892" width="11.33203125" style="592" customWidth="1"/>
    <col min="5893" max="5893" width="13.44140625" style="592" customWidth="1"/>
    <col min="5894" max="5894" width="7.77734375" style="592" customWidth="1"/>
    <col min="5895" max="5895" width="10.44140625" style="592" customWidth="1"/>
    <col min="5896" max="5896" width="13.33203125" style="592" customWidth="1"/>
    <col min="5897" max="5897" width="11" style="592" customWidth="1"/>
    <col min="5898" max="5898" width="12.33203125" style="592" customWidth="1"/>
    <col min="5899" max="5899" width="12.109375" style="592" customWidth="1"/>
    <col min="5900" max="5900" width="13.109375" style="592" customWidth="1"/>
    <col min="5901" max="6144" width="9.33203125" style="592"/>
    <col min="6145" max="6145" width="24.77734375" style="592" customWidth="1"/>
    <col min="6146" max="6146" width="14.33203125" style="592" customWidth="1"/>
    <col min="6147" max="6147" width="12.33203125" style="592" customWidth="1"/>
    <col min="6148" max="6148" width="11.33203125" style="592" customWidth="1"/>
    <col min="6149" max="6149" width="13.44140625" style="592" customWidth="1"/>
    <col min="6150" max="6150" width="7.77734375" style="592" customWidth="1"/>
    <col min="6151" max="6151" width="10.44140625" style="592" customWidth="1"/>
    <col min="6152" max="6152" width="13.33203125" style="592" customWidth="1"/>
    <col min="6153" max="6153" width="11" style="592" customWidth="1"/>
    <col min="6154" max="6154" width="12.33203125" style="592" customWidth="1"/>
    <col min="6155" max="6155" width="12.109375" style="592" customWidth="1"/>
    <col min="6156" max="6156" width="13.109375" style="592" customWidth="1"/>
    <col min="6157" max="6400" width="9.33203125" style="592"/>
    <col min="6401" max="6401" width="24.77734375" style="592" customWidth="1"/>
    <col min="6402" max="6402" width="14.33203125" style="592" customWidth="1"/>
    <col min="6403" max="6403" width="12.33203125" style="592" customWidth="1"/>
    <col min="6404" max="6404" width="11.33203125" style="592" customWidth="1"/>
    <col min="6405" max="6405" width="13.44140625" style="592" customWidth="1"/>
    <col min="6406" max="6406" width="7.77734375" style="592" customWidth="1"/>
    <col min="6407" max="6407" width="10.44140625" style="592" customWidth="1"/>
    <col min="6408" max="6408" width="13.33203125" style="592" customWidth="1"/>
    <col min="6409" max="6409" width="11" style="592" customWidth="1"/>
    <col min="6410" max="6410" width="12.33203125" style="592" customWidth="1"/>
    <col min="6411" max="6411" width="12.109375" style="592" customWidth="1"/>
    <col min="6412" max="6412" width="13.109375" style="592" customWidth="1"/>
    <col min="6413" max="6656" width="9.33203125" style="592"/>
    <col min="6657" max="6657" width="24.77734375" style="592" customWidth="1"/>
    <col min="6658" max="6658" width="14.33203125" style="592" customWidth="1"/>
    <col min="6659" max="6659" width="12.33203125" style="592" customWidth="1"/>
    <col min="6660" max="6660" width="11.33203125" style="592" customWidth="1"/>
    <col min="6661" max="6661" width="13.44140625" style="592" customWidth="1"/>
    <col min="6662" max="6662" width="7.77734375" style="592" customWidth="1"/>
    <col min="6663" max="6663" width="10.44140625" style="592" customWidth="1"/>
    <col min="6664" max="6664" width="13.33203125" style="592" customWidth="1"/>
    <col min="6665" max="6665" width="11" style="592" customWidth="1"/>
    <col min="6666" max="6666" width="12.33203125" style="592" customWidth="1"/>
    <col min="6667" max="6667" width="12.109375" style="592" customWidth="1"/>
    <col min="6668" max="6668" width="13.109375" style="592" customWidth="1"/>
    <col min="6669" max="6912" width="9.33203125" style="592"/>
    <col min="6913" max="6913" width="24.77734375" style="592" customWidth="1"/>
    <col min="6914" max="6914" width="14.33203125" style="592" customWidth="1"/>
    <col min="6915" max="6915" width="12.33203125" style="592" customWidth="1"/>
    <col min="6916" max="6916" width="11.33203125" style="592" customWidth="1"/>
    <col min="6917" max="6917" width="13.44140625" style="592" customWidth="1"/>
    <col min="6918" max="6918" width="7.77734375" style="592" customWidth="1"/>
    <col min="6919" max="6919" width="10.44140625" style="592" customWidth="1"/>
    <col min="6920" max="6920" width="13.33203125" style="592" customWidth="1"/>
    <col min="6921" max="6921" width="11" style="592" customWidth="1"/>
    <col min="6922" max="6922" width="12.33203125" style="592" customWidth="1"/>
    <col min="6923" max="6923" width="12.109375" style="592" customWidth="1"/>
    <col min="6924" max="6924" width="13.109375" style="592" customWidth="1"/>
    <col min="6925" max="7168" width="9.33203125" style="592"/>
    <col min="7169" max="7169" width="24.77734375" style="592" customWidth="1"/>
    <col min="7170" max="7170" width="14.33203125" style="592" customWidth="1"/>
    <col min="7171" max="7171" width="12.33203125" style="592" customWidth="1"/>
    <col min="7172" max="7172" width="11.33203125" style="592" customWidth="1"/>
    <col min="7173" max="7173" width="13.44140625" style="592" customWidth="1"/>
    <col min="7174" max="7174" width="7.77734375" style="592" customWidth="1"/>
    <col min="7175" max="7175" width="10.44140625" style="592" customWidth="1"/>
    <col min="7176" max="7176" width="13.33203125" style="592" customWidth="1"/>
    <col min="7177" max="7177" width="11" style="592" customWidth="1"/>
    <col min="7178" max="7178" width="12.33203125" style="592" customWidth="1"/>
    <col min="7179" max="7179" width="12.109375" style="592" customWidth="1"/>
    <col min="7180" max="7180" width="13.109375" style="592" customWidth="1"/>
    <col min="7181" max="7424" width="9.33203125" style="592"/>
    <col min="7425" max="7425" width="24.77734375" style="592" customWidth="1"/>
    <col min="7426" max="7426" width="14.33203125" style="592" customWidth="1"/>
    <col min="7427" max="7427" width="12.33203125" style="592" customWidth="1"/>
    <col min="7428" max="7428" width="11.33203125" style="592" customWidth="1"/>
    <col min="7429" max="7429" width="13.44140625" style="592" customWidth="1"/>
    <col min="7430" max="7430" width="7.77734375" style="592" customWidth="1"/>
    <col min="7431" max="7431" width="10.44140625" style="592" customWidth="1"/>
    <col min="7432" max="7432" width="13.33203125" style="592" customWidth="1"/>
    <col min="7433" max="7433" width="11" style="592" customWidth="1"/>
    <col min="7434" max="7434" width="12.33203125" style="592" customWidth="1"/>
    <col min="7435" max="7435" width="12.109375" style="592" customWidth="1"/>
    <col min="7436" max="7436" width="13.109375" style="592" customWidth="1"/>
    <col min="7437" max="7680" width="9.33203125" style="592"/>
    <col min="7681" max="7681" width="24.77734375" style="592" customWidth="1"/>
    <col min="7682" max="7682" width="14.33203125" style="592" customWidth="1"/>
    <col min="7683" max="7683" width="12.33203125" style="592" customWidth="1"/>
    <col min="7684" max="7684" width="11.33203125" style="592" customWidth="1"/>
    <col min="7685" max="7685" width="13.44140625" style="592" customWidth="1"/>
    <col min="7686" max="7686" width="7.77734375" style="592" customWidth="1"/>
    <col min="7687" max="7687" width="10.44140625" style="592" customWidth="1"/>
    <col min="7688" max="7688" width="13.33203125" style="592" customWidth="1"/>
    <col min="7689" max="7689" width="11" style="592" customWidth="1"/>
    <col min="7690" max="7690" width="12.33203125" style="592" customWidth="1"/>
    <col min="7691" max="7691" width="12.109375" style="592" customWidth="1"/>
    <col min="7692" max="7692" width="13.109375" style="592" customWidth="1"/>
    <col min="7693" max="7936" width="9.33203125" style="592"/>
    <col min="7937" max="7937" width="24.77734375" style="592" customWidth="1"/>
    <col min="7938" max="7938" width="14.33203125" style="592" customWidth="1"/>
    <col min="7939" max="7939" width="12.33203125" style="592" customWidth="1"/>
    <col min="7940" max="7940" width="11.33203125" style="592" customWidth="1"/>
    <col min="7941" max="7941" width="13.44140625" style="592" customWidth="1"/>
    <col min="7942" max="7942" width="7.77734375" style="592" customWidth="1"/>
    <col min="7943" max="7943" width="10.44140625" style="592" customWidth="1"/>
    <col min="7944" max="7944" width="13.33203125" style="592" customWidth="1"/>
    <col min="7945" max="7945" width="11" style="592" customWidth="1"/>
    <col min="7946" max="7946" width="12.33203125" style="592" customWidth="1"/>
    <col min="7947" max="7947" width="12.109375" style="592" customWidth="1"/>
    <col min="7948" max="7948" width="13.109375" style="592" customWidth="1"/>
    <col min="7949" max="8192" width="9.33203125" style="592"/>
    <col min="8193" max="8193" width="24.77734375" style="592" customWidth="1"/>
    <col min="8194" max="8194" width="14.33203125" style="592" customWidth="1"/>
    <col min="8195" max="8195" width="12.33203125" style="592" customWidth="1"/>
    <col min="8196" max="8196" width="11.33203125" style="592" customWidth="1"/>
    <col min="8197" max="8197" width="13.44140625" style="592" customWidth="1"/>
    <col min="8198" max="8198" width="7.77734375" style="592" customWidth="1"/>
    <col min="8199" max="8199" width="10.44140625" style="592" customWidth="1"/>
    <col min="8200" max="8200" width="13.33203125" style="592" customWidth="1"/>
    <col min="8201" max="8201" width="11" style="592" customWidth="1"/>
    <col min="8202" max="8202" width="12.33203125" style="592" customWidth="1"/>
    <col min="8203" max="8203" width="12.109375" style="592" customWidth="1"/>
    <col min="8204" max="8204" width="13.109375" style="592" customWidth="1"/>
    <col min="8205" max="8448" width="9.33203125" style="592"/>
    <col min="8449" max="8449" width="24.77734375" style="592" customWidth="1"/>
    <col min="8450" max="8450" width="14.33203125" style="592" customWidth="1"/>
    <col min="8451" max="8451" width="12.33203125" style="592" customWidth="1"/>
    <col min="8452" max="8452" width="11.33203125" style="592" customWidth="1"/>
    <col min="8453" max="8453" width="13.44140625" style="592" customWidth="1"/>
    <col min="8454" max="8454" width="7.77734375" style="592" customWidth="1"/>
    <col min="8455" max="8455" width="10.44140625" style="592" customWidth="1"/>
    <col min="8456" max="8456" width="13.33203125" style="592" customWidth="1"/>
    <col min="8457" max="8457" width="11" style="592" customWidth="1"/>
    <col min="8458" max="8458" width="12.33203125" style="592" customWidth="1"/>
    <col min="8459" max="8459" width="12.109375" style="592" customWidth="1"/>
    <col min="8460" max="8460" width="13.109375" style="592" customWidth="1"/>
    <col min="8461" max="8704" width="9.33203125" style="592"/>
    <col min="8705" max="8705" width="24.77734375" style="592" customWidth="1"/>
    <col min="8706" max="8706" width="14.33203125" style="592" customWidth="1"/>
    <col min="8707" max="8707" width="12.33203125" style="592" customWidth="1"/>
    <col min="8708" max="8708" width="11.33203125" style="592" customWidth="1"/>
    <col min="8709" max="8709" width="13.44140625" style="592" customWidth="1"/>
    <col min="8710" max="8710" width="7.77734375" style="592" customWidth="1"/>
    <col min="8711" max="8711" width="10.44140625" style="592" customWidth="1"/>
    <col min="8712" max="8712" width="13.33203125" style="592" customWidth="1"/>
    <col min="8713" max="8713" width="11" style="592" customWidth="1"/>
    <col min="8714" max="8714" width="12.33203125" style="592" customWidth="1"/>
    <col min="8715" max="8715" width="12.109375" style="592" customWidth="1"/>
    <col min="8716" max="8716" width="13.109375" style="592" customWidth="1"/>
    <col min="8717" max="8960" width="9.33203125" style="592"/>
    <col min="8961" max="8961" width="24.77734375" style="592" customWidth="1"/>
    <col min="8962" max="8962" width="14.33203125" style="592" customWidth="1"/>
    <col min="8963" max="8963" width="12.33203125" style="592" customWidth="1"/>
    <col min="8964" max="8964" width="11.33203125" style="592" customWidth="1"/>
    <col min="8965" max="8965" width="13.44140625" style="592" customWidth="1"/>
    <col min="8966" max="8966" width="7.77734375" style="592" customWidth="1"/>
    <col min="8967" max="8967" width="10.44140625" style="592" customWidth="1"/>
    <col min="8968" max="8968" width="13.33203125" style="592" customWidth="1"/>
    <col min="8969" max="8969" width="11" style="592" customWidth="1"/>
    <col min="8970" max="8970" width="12.33203125" style="592" customWidth="1"/>
    <col min="8971" max="8971" width="12.109375" style="592" customWidth="1"/>
    <col min="8972" max="8972" width="13.109375" style="592" customWidth="1"/>
    <col min="8973" max="9216" width="9.33203125" style="592"/>
    <col min="9217" max="9217" width="24.77734375" style="592" customWidth="1"/>
    <col min="9218" max="9218" width="14.33203125" style="592" customWidth="1"/>
    <col min="9219" max="9219" width="12.33203125" style="592" customWidth="1"/>
    <col min="9220" max="9220" width="11.33203125" style="592" customWidth="1"/>
    <col min="9221" max="9221" width="13.44140625" style="592" customWidth="1"/>
    <col min="9222" max="9222" width="7.77734375" style="592" customWidth="1"/>
    <col min="9223" max="9223" width="10.44140625" style="592" customWidth="1"/>
    <col min="9224" max="9224" width="13.33203125" style="592" customWidth="1"/>
    <col min="9225" max="9225" width="11" style="592" customWidth="1"/>
    <col min="9226" max="9226" width="12.33203125" style="592" customWidth="1"/>
    <col min="9227" max="9227" width="12.109375" style="592" customWidth="1"/>
    <col min="9228" max="9228" width="13.109375" style="592" customWidth="1"/>
    <col min="9229" max="9472" width="9.33203125" style="592"/>
    <col min="9473" max="9473" width="24.77734375" style="592" customWidth="1"/>
    <col min="9474" max="9474" width="14.33203125" style="592" customWidth="1"/>
    <col min="9475" max="9475" width="12.33203125" style="592" customWidth="1"/>
    <col min="9476" max="9476" width="11.33203125" style="592" customWidth="1"/>
    <col min="9477" max="9477" width="13.44140625" style="592" customWidth="1"/>
    <col min="9478" max="9478" width="7.77734375" style="592" customWidth="1"/>
    <col min="9479" max="9479" width="10.44140625" style="592" customWidth="1"/>
    <col min="9480" max="9480" width="13.33203125" style="592" customWidth="1"/>
    <col min="9481" max="9481" width="11" style="592" customWidth="1"/>
    <col min="9482" max="9482" width="12.33203125" style="592" customWidth="1"/>
    <col min="9483" max="9483" width="12.109375" style="592" customWidth="1"/>
    <col min="9484" max="9484" width="13.109375" style="592" customWidth="1"/>
    <col min="9485" max="9728" width="9.33203125" style="592"/>
    <col min="9729" max="9729" width="24.77734375" style="592" customWidth="1"/>
    <col min="9730" max="9730" width="14.33203125" style="592" customWidth="1"/>
    <col min="9731" max="9731" width="12.33203125" style="592" customWidth="1"/>
    <col min="9732" max="9732" width="11.33203125" style="592" customWidth="1"/>
    <col min="9733" max="9733" width="13.44140625" style="592" customWidth="1"/>
    <col min="9734" max="9734" width="7.77734375" style="592" customWidth="1"/>
    <col min="9735" max="9735" width="10.44140625" style="592" customWidth="1"/>
    <col min="9736" max="9736" width="13.33203125" style="592" customWidth="1"/>
    <col min="9737" max="9737" width="11" style="592" customWidth="1"/>
    <col min="9738" max="9738" width="12.33203125" style="592" customWidth="1"/>
    <col min="9739" max="9739" width="12.109375" style="592" customWidth="1"/>
    <col min="9740" max="9740" width="13.109375" style="592" customWidth="1"/>
    <col min="9741" max="9984" width="9.33203125" style="592"/>
    <col min="9985" max="9985" width="24.77734375" style="592" customWidth="1"/>
    <col min="9986" max="9986" width="14.33203125" style="592" customWidth="1"/>
    <col min="9987" max="9987" width="12.33203125" style="592" customWidth="1"/>
    <col min="9988" max="9988" width="11.33203125" style="592" customWidth="1"/>
    <col min="9989" max="9989" width="13.44140625" style="592" customWidth="1"/>
    <col min="9990" max="9990" width="7.77734375" style="592" customWidth="1"/>
    <col min="9991" max="9991" width="10.44140625" style="592" customWidth="1"/>
    <col min="9992" max="9992" width="13.33203125" style="592" customWidth="1"/>
    <col min="9993" max="9993" width="11" style="592" customWidth="1"/>
    <col min="9994" max="9994" width="12.33203125" style="592" customWidth="1"/>
    <col min="9995" max="9995" width="12.109375" style="592" customWidth="1"/>
    <col min="9996" max="9996" width="13.109375" style="592" customWidth="1"/>
    <col min="9997" max="10240" width="9.33203125" style="592"/>
    <col min="10241" max="10241" width="24.77734375" style="592" customWidth="1"/>
    <col min="10242" max="10242" width="14.33203125" style="592" customWidth="1"/>
    <col min="10243" max="10243" width="12.33203125" style="592" customWidth="1"/>
    <col min="10244" max="10244" width="11.33203125" style="592" customWidth="1"/>
    <col min="10245" max="10245" width="13.44140625" style="592" customWidth="1"/>
    <col min="10246" max="10246" width="7.77734375" style="592" customWidth="1"/>
    <col min="10247" max="10247" width="10.44140625" style="592" customWidth="1"/>
    <col min="10248" max="10248" width="13.33203125" style="592" customWidth="1"/>
    <col min="10249" max="10249" width="11" style="592" customWidth="1"/>
    <col min="10250" max="10250" width="12.33203125" style="592" customWidth="1"/>
    <col min="10251" max="10251" width="12.109375" style="592" customWidth="1"/>
    <col min="10252" max="10252" width="13.109375" style="592" customWidth="1"/>
    <col min="10253" max="10496" width="9.33203125" style="592"/>
    <col min="10497" max="10497" width="24.77734375" style="592" customWidth="1"/>
    <col min="10498" max="10498" width="14.33203125" style="592" customWidth="1"/>
    <col min="10499" max="10499" width="12.33203125" style="592" customWidth="1"/>
    <col min="10500" max="10500" width="11.33203125" style="592" customWidth="1"/>
    <col min="10501" max="10501" width="13.44140625" style="592" customWidth="1"/>
    <col min="10502" max="10502" width="7.77734375" style="592" customWidth="1"/>
    <col min="10503" max="10503" width="10.44140625" style="592" customWidth="1"/>
    <col min="10504" max="10504" width="13.33203125" style="592" customWidth="1"/>
    <col min="10505" max="10505" width="11" style="592" customWidth="1"/>
    <col min="10506" max="10506" width="12.33203125" style="592" customWidth="1"/>
    <col min="10507" max="10507" width="12.109375" style="592" customWidth="1"/>
    <col min="10508" max="10508" width="13.109375" style="592" customWidth="1"/>
    <col min="10509" max="10752" width="9.33203125" style="592"/>
    <col min="10753" max="10753" width="24.77734375" style="592" customWidth="1"/>
    <col min="10754" max="10754" width="14.33203125" style="592" customWidth="1"/>
    <col min="10755" max="10755" width="12.33203125" style="592" customWidth="1"/>
    <col min="10756" max="10756" width="11.33203125" style="592" customWidth="1"/>
    <col min="10757" max="10757" width="13.44140625" style="592" customWidth="1"/>
    <col min="10758" max="10758" width="7.77734375" style="592" customWidth="1"/>
    <col min="10759" max="10759" width="10.44140625" style="592" customWidth="1"/>
    <col min="10760" max="10760" width="13.33203125" style="592" customWidth="1"/>
    <col min="10761" max="10761" width="11" style="592" customWidth="1"/>
    <col min="10762" max="10762" width="12.33203125" style="592" customWidth="1"/>
    <col min="10763" max="10763" width="12.109375" style="592" customWidth="1"/>
    <col min="10764" max="10764" width="13.109375" style="592" customWidth="1"/>
    <col min="10765" max="11008" width="9.33203125" style="592"/>
    <col min="11009" max="11009" width="24.77734375" style="592" customWidth="1"/>
    <col min="11010" max="11010" width="14.33203125" style="592" customWidth="1"/>
    <col min="11011" max="11011" width="12.33203125" style="592" customWidth="1"/>
    <col min="11012" max="11012" width="11.33203125" style="592" customWidth="1"/>
    <col min="11013" max="11013" width="13.44140625" style="592" customWidth="1"/>
    <col min="11014" max="11014" width="7.77734375" style="592" customWidth="1"/>
    <col min="11015" max="11015" width="10.44140625" style="592" customWidth="1"/>
    <col min="11016" max="11016" width="13.33203125" style="592" customWidth="1"/>
    <col min="11017" max="11017" width="11" style="592" customWidth="1"/>
    <col min="11018" max="11018" width="12.33203125" style="592" customWidth="1"/>
    <col min="11019" max="11019" width="12.109375" style="592" customWidth="1"/>
    <col min="11020" max="11020" width="13.109375" style="592" customWidth="1"/>
    <col min="11021" max="11264" width="9.33203125" style="592"/>
    <col min="11265" max="11265" width="24.77734375" style="592" customWidth="1"/>
    <col min="11266" max="11266" width="14.33203125" style="592" customWidth="1"/>
    <col min="11267" max="11267" width="12.33203125" style="592" customWidth="1"/>
    <col min="11268" max="11268" width="11.33203125" style="592" customWidth="1"/>
    <col min="11269" max="11269" width="13.44140625" style="592" customWidth="1"/>
    <col min="11270" max="11270" width="7.77734375" style="592" customWidth="1"/>
    <col min="11271" max="11271" width="10.44140625" style="592" customWidth="1"/>
    <col min="11272" max="11272" width="13.33203125" style="592" customWidth="1"/>
    <col min="11273" max="11273" width="11" style="592" customWidth="1"/>
    <col min="11274" max="11274" width="12.33203125" style="592" customWidth="1"/>
    <col min="11275" max="11275" width="12.109375" style="592" customWidth="1"/>
    <col min="11276" max="11276" width="13.109375" style="592" customWidth="1"/>
    <col min="11277" max="11520" width="9.33203125" style="592"/>
    <col min="11521" max="11521" width="24.77734375" style="592" customWidth="1"/>
    <col min="11522" max="11522" width="14.33203125" style="592" customWidth="1"/>
    <col min="11523" max="11523" width="12.33203125" style="592" customWidth="1"/>
    <col min="11524" max="11524" width="11.33203125" style="592" customWidth="1"/>
    <col min="11525" max="11525" width="13.44140625" style="592" customWidth="1"/>
    <col min="11526" max="11526" width="7.77734375" style="592" customWidth="1"/>
    <col min="11527" max="11527" width="10.44140625" style="592" customWidth="1"/>
    <col min="11528" max="11528" width="13.33203125" style="592" customWidth="1"/>
    <col min="11529" max="11529" width="11" style="592" customWidth="1"/>
    <col min="11530" max="11530" width="12.33203125" style="592" customWidth="1"/>
    <col min="11531" max="11531" width="12.109375" style="592" customWidth="1"/>
    <col min="11532" max="11532" width="13.109375" style="592" customWidth="1"/>
    <col min="11533" max="11776" width="9.33203125" style="592"/>
    <col min="11777" max="11777" width="24.77734375" style="592" customWidth="1"/>
    <col min="11778" max="11778" width="14.33203125" style="592" customWidth="1"/>
    <col min="11779" max="11779" width="12.33203125" style="592" customWidth="1"/>
    <col min="11780" max="11780" width="11.33203125" style="592" customWidth="1"/>
    <col min="11781" max="11781" width="13.44140625" style="592" customWidth="1"/>
    <col min="11782" max="11782" width="7.77734375" style="592" customWidth="1"/>
    <col min="11783" max="11783" width="10.44140625" style="592" customWidth="1"/>
    <col min="11784" max="11784" width="13.33203125" style="592" customWidth="1"/>
    <col min="11785" max="11785" width="11" style="592" customWidth="1"/>
    <col min="11786" max="11786" width="12.33203125" style="592" customWidth="1"/>
    <col min="11787" max="11787" width="12.109375" style="592" customWidth="1"/>
    <col min="11788" max="11788" width="13.109375" style="592" customWidth="1"/>
    <col min="11789" max="12032" width="9.33203125" style="592"/>
    <col min="12033" max="12033" width="24.77734375" style="592" customWidth="1"/>
    <col min="12034" max="12034" width="14.33203125" style="592" customWidth="1"/>
    <col min="12035" max="12035" width="12.33203125" style="592" customWidth="1"/>
    <col min="12036" max="12036" width="11.33203125" style="592" customWidth="1"/>
    <col min="12037" max="12037" width="13.44140625" style="592" customWidth="1"/>
    <col min="12038" max="12038" width="7.77734375" style="592" customWidth="1"/>
    <col min="12039" max="12039" width="10.44140625" style="592" customWidth="1"/>
    <col min="12040" max="12040" width="13.33203125" style="592" customWidth="1"/>
    <col min="12041" max="12041" width="11" style="592" customWidth="1"/>
    <col min="12042" max="12042" width="12.33203125" style="592" customWidth="1"/>
    <col min="12043" max="12043" width="12.109375" style="592" customWidth="1"/>
    <col min="12044" max="12044" width="13.109375" style="592" customWidth="1"/>
    <col min="12045" max="12288" width="9.33203125" style="592"/>
    <col min="12289" max="12289" width="24.77734375" style="592" customWidth="1"/>
    <col min="12290" max="12290" width="14.33203125" style="592" customWidth="1"/>
    <col min="12291" max="12291" width="12.33203125" style="592" customWidth="1"/>
    <col min="12292" max="12292" width="11.33203125" style="592" customWidth="1"/>
    <col min="12293" max="12293" width="13.44140625" style="592" customWidth="1"/>
    <col min="12294" max="12294" width="7.77734375" style="592" customWidth="1"/>
    <col min="12295" max="12295" width="10.44140625" style="592" customWidth="1"/>
    <col min="12296" max="12296" width="13.33203125" style="592" customWidth="1"/>
    <col min="12297" max="12297" width="11" style="592" customWidth="1"/>
    <col min="12298" max="12298" width="12.33203125" style="592" customWidth="1"/>
    <col min="12299" max="12299" width="12.109375" style="592" customWidth="1"/>
    <col min="12300" max="12300" width="13.109375" style="592" customWidth="1"/>
    <col min="12301" max="12544" width="9.33203125" style="592"/>
    <col min="12545" max="12545" width="24.77734375" style="592" customWidth="1"/>
    <col min="12546" max="12546" width="14.33203125" style="592" customWidth="1"/>
    <col min="12547" max="12547" width="12.33203125" style="592" customWidth="1"/>
    <col min="12548" max="12548" width="11.33203125" style="592" customWidth="1"/>
    <col min="12549" max="12549" width="13.44140625" style="592" customWidth="1"/>
    <col min="12550" max="12550" width="7.77734375" style="592" customWidth="1"/>
    <col min="12551" max="12551" width="10.44140625" style="592" customWidth="1"/>
    <col min="12552" max="12552" width="13.33203125" style="592" customWidth="1"/>
    <col min="12553" max="12553" width="11" style="592" customWidth="1"/>
    <col min="12554" max="12554" width="12.33203125" style="592" customWidth="1"/>
    <col min="12555" max="12555" width="12.109375" style="592" customWidth="1"/>
    <col min="12556" max="12556" width="13.109375" style="592" customWidth="1"/>
    <col min="12557" max="12800" width="9.33203125" style="592"/>
    <col min="12801" max="12801" width="24.77734375" style="592" customWidth="1"/>
    <col min="12802" max="12802" width="14.33203125" style="592" customWidth="1"/>
    <col min="12803" max="12803" width="12.33203125" style="592" customWidth="1"/>
    <col min="12804" max="12804" width="11.33203125" style="592" customWidth="1"/>
    <col min="12805" max="12805" width="13.44140625" style="592" customWidth="1"/>
    <col min="12806" max="12806" width="7.77734375" style="592" customWidth="1"/>
    <col min="12807" max="12807" width="10.44140625" style="592" customWidth="1"/>
    <col min="12808" max="12808" width="13.33203125" style="592" customWidth="1"/>
    <col min="12809" max="12809" width="11" style="592" customWidth="1"/>
    <col min="12810" max="12810" width="12.33203125" style="592" customWidth="1"/>
    <col min="12811" max="12811" width="12.109375" style="592" customWidth="1"/>
    <col min="12812" max="12812" width="13.109375" style="592" customWidth="1"/>
    <col min="12813" max="13056" width="9.33203125" style="592"/>
    <col min="13057" max="13057" width="24.77734375" style="592" customWidth="1"/>
    <col min="13058" max="13058" width="14.33203125" style="592" customWidth="1"/>
    <col min="13059" max="13059" width="12.33203125" style="592" customWidth="1"/>
    <col min="13060" max="13060" width="11.33203125" style="592" customWidth="1"/>
    <col min="13061" max="13061" width="13.44140625" style="592" customWidth="1"/>
    <col min="13062" max="13062" width="7.77734375" style="592" customWidth="1"/>
    <col min="13063" max="13063" width="10.44140625" style="592" customWidth="1"/>
    <col min="13064" max="13064" width="13.33203125" style="592" customWidth="1"/>
    <col min="13065" max="13065" width="11" style="592" customWidth="1"/>
    <col min="13066" max="13066" width="12.33203125" style="592" customWidth="1"/>
    <col min="13067" max="13067" width="12.109375" style="592" customWidth="1"/>
    <col min="13068" max="13068" width="13.109375" style="592" customWidth="1"/>
    <col min="13069" max="13312" width="9.33203125" style="592"/>
    <col min="13313" max="13313" width="24.77734375" style="592" customWidth="1"/>
    <col min="13314" max="13314" width="14.33203125" style="592" customWidth="1"/>
    <col min="13315" max="13315" width="12.33203125" style="592" customWidth="1"/>
    <col min="13316" max="13316" width="11.33203125" style="592" customWidth="1"/>
    <col min="13317" max="13317" width="13.44140625" style="592" customWidth="1"/>
    <col min="13318" max="13318" width="7.77734375" style="592" customWidth="1"/>
    <col min="13319" max="13319" width="10.44140625" style="592" customWidth="1"/>
    <col min="13320" max="13320" width="13.33203125" style="592" customWidth="1"/>
    <col min="13321" max="13321" width="11" style="592" customWidth="1"/>
    <col min="13322" max="13322" width="12.33203125" style="592" customWidth="1"/>
    <col min="13323" max="13323" width="12.109375" style="592" customWidth="1"/>
    <col min="13324" max="13324" width="13.109375" style="592" customWidth="1"/>
    <col min="13325" max="13568" width="9.33203125" style="592"/>
    <col min="13569" max="13569" width="24.77734375" style="592" customWidth="1"/>
    <col min="13570" max="13570" width="14.33203125" style="592" customWidth="1"/>
    <col min="13571" max="13571" width="12.33203125" style="592" customWidth="1"/>
    <col min="13572" max="13572" width="11.33203125" style="592" customWidth="1"/>
    <col min="13573" max="13573" width="13.44140625" style="592" customWidth="1"/>
    <col min="13574" max="13574" width="7.77734375" style="592" customWidth="1"/>
    <col min="13575" max="13575" width="10.44140625" style="592" customWidth="1"/>
    <col min="13576" max="13576" width="13.33203125" style="592" customWidth="1"/>
    <col min="13577" max="13577" width="11" style="592" customWidth="1"/>
    <col min="13578" max="13578" width="12.33203125" style="592" customWidth="1"/>
    <col min="13579" max="13579" width="12.109375" style="592" customWidth="1"/>
    <col min="13580" max="13580" width="13.109375" style="592" customWidth="1"/>
    <col min="13581" max="13824" width="9.33203125" style="592"/>
    <col min="13825" max="13825" width="24.77734375" style="592" customWidth="1"/>
    <col min="13826" max="13826" width="14.33203125" style="592" customWidth="1"/>
    <col min="13827" max="13827" width="12.33203125" style="592" customWidth="1"/>
    <col min="13828" max="13828" width="11.33203125" style="592" customWidth="1"/>
    <col min="13829" max="13829" width="13.44140625" style="592" customWidth="1"/>
    <col min="13830" max="13830" width="7.77734375" style="592" customWidth="1"/>
    <col min="13831" max="13831" width="10.44140625" style="592" customWidth="1"/>
    <col min="13832" max="13832" width="13.33203125" style="592" customWidth="1"/>
    <col min="13833" max="13833" width="11" style="592" customWidth="1"/>
    <col min="13834" max="13834" width="12.33203125" style="592" customWidth="1"/>
    <col min="13835" max="13835" width="12.109375" style="592" customWidth="1"/>
    <col min="13836" max="13836" width="13.109375" style="592" customWidth="1"/>
    <col min="13837" max="14080" width="9.33203125" style="592"/>
    <col min="14081" max="14081" width="24.77734375" style="592" customWidth="1"/>
    <col min="14082" max="14082" width="14.33203125" style="592" customWidth="1"/>
    <col min="14083" max="14083" width="12.33203125" style="592" customWidth="1"/>
    <col min="14084" max="14084" width="11.33203125" style="592" customWidth="1"/>
    <col min="14085" max="14085" width="13.44140625" style="592" customWidth="1"/>
    <col min="14086" max="14086" width="7.77734375" style="592" customWidth="1"/>
    <col min="14087" max="14087" width="10.44140625" style="592" customWidth="1"/>
    <col min="14088" max="14088" width="13.33203125" style="592" customWidth="1"/>
    <col min="14089" max="14089" width="11" style="592" customWidth="1"/>
    <col min="14090" max="14090" width="12.33203125" style="592" customWidth="1"/>
    <col min="14091" max="14091" width="12.109375" style="592" customWidth="1"/>
    <col min="14092" max="14092" width="13.109375" style="592" customWidth="1"/>
    <col min="14093" max="14336" width="9.33203125" style="592"/>
    <col min="14337" max="14337" width="24.77734375" style="592" customWidth="1"/>
    <col min="14338" max="14338" width="14.33203125" style="592" customWidth="1"/>
    <col min="14339" max="14339" width="12.33203125" style="592" customWidth="1"/>
    <col min="14340" max="14340" width="11.33203125" style="592" customWidth="1"/>
    <col min="14341" max="14341" width="13.44140625" style="592" customWidth="1"/>
    <col min="14342" max="14342" width="7.77734375" style="592" customWidth="1"/>
    <col min="14343" max="14343" width="10.44140625" style="592" customWidth="1"/>
    <col min="14344" max="14344" width="13.33203125" style="592" customWidth="1"/>
    <col min="14345" max="14345" width="11" style="592" customWidth="1"/>
    <col min="14346" max="14346" width="12.33203125" style="592" customWidth="1"/>
    <col min="14347" max="14347" width="12.109375" style="592" customWidth="1"/>
    <col min="14348" max="14348" width="13.109375" style="592" customWidth="1"/>
    <col min="14349" max="14592" width="9.33203125" style="592"/>
    <col min="14593" max="14593" width="24.77734375" style="592" customWidth="1"/>
    <col min="14594" max="14594" width="14.33203125" style="592" customWidth="1"/>
    <col min="14595" max="14595" width="12.33203125" style="592" customWidth="1"/>
    <col min="14596" max="14596" width="11.33203125" style="592" customWidth="1"/>
    <col min="14597" max="14597" width="13.44140625" style="592" customWidth="1"/>
    <col min="14598" max="14598" width="7.77734375" style="592" customWidth="1"/>
    <col min="14599" max="14599" width="10.44140625" style="592" customWidth="1"/>
    <col min="14600" max="14600" width="13.33203125" style="592" customWidth="1"/>
    <col min="14601" max="14601" width="11" style="592" customWidth="1"/>
    <col min="14602" max="14602" width="12.33203125" style="592" customWidth="1"/>
    <col min="14603" max="14603" width="12.109375" style="592" customWidth="1"/>
    <col min="14604" max="14604" width="13.109375" style="592" customWidth="1"/>
    <col min="14605" max="14848" width="9.33203125" style="592"/>
    <col min="14849" max="14849" width="24.77734375" style="592" customWidth="1"/>
    <col min="14850" max="14850" width="14.33203125" style="592" customWidth="1"/>
    <col min="14851" max="14851" width="12.33203125" style="592" customWidth="1"/>
    <col min="14852" max="14852" width="11.33203125" style="592" customWidth="1"/>
    <col min="14853" max="14853" width="13.44140625" style="592" customWidth="1"/>
    <col min="14854" max="14854" width="7.77734375" style="592" customWidth="1"/>
    <col min="14855" max="14855" width="10.44140625" style="592" customWidth="1"/>
    <col min="14856" max="14856" width="13.33203125" style="592" customWidth="1"/>
    <col min="14857" max="14857" width="11" style="592" customWidth="1"/>
    <col min="14858" max="14858" width="12.33203125" style="592" customWidth="1"/>
    <col min="14859" max="14859" width="12.109375" style="592" customWidth="1"/>
    <col min="14860" max="14860" width="13.109375" style="592" customWidth="1"/>
    <col min="14861" max="15104" width="9.33203125" style="592"/>
    <col min="15105" max="15105" width="24.77734375" style="592" customWidth="1"/>
    <col min="15106" max="15106" width="14.33203125" style="592" customWidth="1"/>
    <col min="15107" max="15107" width="12.33203125" style="592" customWidth="1"/>
    <col min="15108" max="15108" width="11.33203125" style="592" customWidth="1"/>
    <col min="15109" max="15109" width="13.44140625" style="592" customWidth="1"/>
    <col min="15110" max="15110" width="7.77734375" style="592" customWidth="1"/>
    <col min="15111" max="15111" width="10.44140625" style="592" customWidth="1"/>
    <col min="15112" max="15112" width="13.33203125" style="592" customWidth="1"/>
    <col min="15113" max="15113" width="11" style="592" customWidth="1"/>
    <col min="15114" max="15114" width="12.33203125" style="592" customWidth="1"/>
    <col min="15115" max="15115" width="12.109375" style="592" customWidth="1"/>
    <col min="15116" max="15116" width="13.109375" style="592" customWidth="1"/>
    <col min="15117" max="15360" width="9.33203125" style="592"/>
    <col min="15361" max="15361" width="24.77734375" style="592" customWidth="1"/>
    <col min="15362" max="15362" width="14.33203125" style="592" customWidth="1"/>
    <col min="15363" max="15363" width="12.33203125" style="592" customWidth="1"/>
    <col min="15364" max="15364" width="11.33203125" style="592" customWidth="1"/>
    <col min="15365" max="15365" width="13.44140625" style="592" customWidth="1"/>
    <col min="15366" max="15366" width="7.77734375" style="592" customWidth="1"/>
    <col min="15367" max="15367" width="10.44140625" style="592" customWidth="1"/>
    <col min="15368" max="15368" width="13.33203125" style="592" customWidth="1"/>
    <col min="15369" max="15369" width="11" style="592" customWidth="1"/>
    <col min="15370" max="15370" width="12.33203125" style="592" customWidth="1"/>
    <col min="15371" max="15371" width="12.109375" style="592" customWidth="1"/>
    <col min="15372" max="15372" width="13.109375" style="592" customWidth="1"/>
    <col min="15373" max="15616" width="9.33203125" style="592"/>
    <col min="15617" max="15617" width="24.77734375" style="592" customWidth="1"/>
    <col min="15618" max="15618" width="14.33203125" style="592" customWidth="1"/>
    <col min="15619" max="15619" width="12.33203125" style="592" customWidth="1"/>
    <col min="15620" max="15620" width="11.33203125" style="592" customWidth="1"/>
    <col min="15621" max="15621" width="13.44140625" style="592" customWidth="1"/>
    <col min="15622" max="15622" width="7.77734375" style="592" customWidth="1"/>
    <col min="15623" max="15623" width="10.44140625" style="592" customWidth="1"/>
    <col min="15624" max="15624" width="13.33203125" style="592" customWidth="1"/>
    <col min="15625" max="15625" width="11" style="592" customWidth="1"/>
    <col min="15626" max="15626" width="12.33203125" style="592" customWidth="1"/>
    <col min="15627" max="15627" width="12.109375" style="592" customWidth="1"/>
    <col min="15628" max="15628" width="13.109375" style="592" customWidth="1"/>
    <col min="15629" max="15872" width="9.33203125" style="592"/>
    <col min="15873" max="15873" width="24.77734375" style="592" customWidth="1"/>
    <col min="15874" max="15874" width="14.33203125" style="592" customWidth="1"/>
    <col min="15875" max="15875" width="12.33203125" style="592" customWidth="1"/>
    <col min="15876" max="15876" width="11.33203125" style="592" customWidth="1"/>
    <col min="15877" max="15877" width="13.44140625" style="592" customWidth="1"/>
    <col min="15878" max="15878" width="7.77734375" style="592" customWidth="1"/>
    <col min="15879" max="15879" width="10.44140625" style="592" customWidth="1"/>
    <col min="15880" max="15880" width="13.33203125" style="592" customWidth="1"/>
    <col min="15881" max="15881" width="11" style="592" customWidth="1"/>
    <col min="15882" max="15882" width="12.33203125" style="592" customWidth="1"/>
    <col min="15883" max="15883" width="12.109375" style="592" customWidth="1"/>
    <col min="15884" max="15884" width="13.109375" style="592" customWidth="1"/>
    <col min="15885" max="16128" width="9.33203125" style="592"/>
    <col min="16129" max="16129" width="24.77734375" style="592" customWidth="1"/>
    <col min="16130" max="16130" width="14.33203125" style="592" customWidth="1"/>
    <col min="16131" max="16131" width="12.33203125" style="592" customWidth="1"/>
    <col min="16132" max="16132" width="11.33203125" style="592" customWidth="1"/>
    <col min="16133" max="16133" width="13.44140625" style="592" customWidth="1"/>
    <col min="16134" max="16134" width="7.77734375" style="592" customWidth="1"/>
    <col min="16135" max="16135" width="10.44140625" style="592" customWidth="1"/>
    <col min="16136" max="16136" width="13.33203125" style="592" customWidth="1"/>
    <col min="16137" max="16137" width="11" style="592" customWidth="1"/>
    <col min="16138" max="16138" width="12.33203125" style="592" customWidth="1"/>
    <col min="16139" max="16139" width="12.109375" style="592" customWidth="1"/>
    <col min="16140" max="16140" width="13.109375" style="592" customWidth="1"/>
    <col min="16141" max="16384" width="9.33203125" style="592"/>
  </cols>
  <sheetData>
    <row r="1" spans="1:12" x14ac:dyDescent="0.25">
      <c r="A1" s="1714" t="s">
        <v>0</v>
      </c>
      <c r="B1" s="666" t="s">
        <v>1274</v>
      </c>
      <c r="C1" s="666" t="s">
        <v>1275</v>
      </c>
      <c r="D1" s="666" t="s">
        <v>1276</v>
      </c>
      <c r="E1" s="666" t="s">
        <v>1277</v>
      </c>
      <c r="F1" s="666" t="s">
        <v>1278</v>
      </c>
      <c r="G1" s="666" t="s">
        <v>1279</v>
      </c>
      <c r="H1" s="667" t="s">
        <v>1280</v>
      </c>
      <c r="I1" s="667" t="s">
        <v>1281</v>
      </c>
      <c r="J1" s="667" t="s">
        <v>1282</v>
      </c>
      <c r="K1" s="667" t="s">
        <v>1283</v>
      </c>
      <c r="L1" s="1716" t="s">
        <v>1284</v>
      </c>
    </row>
    <row r="2" spans="1:12" ht="125.25" customHeight="1" x14ac:dyDescent="0.25">
      <c r="A2" s="1715"/>
      <c r="B2" s="699" t="s">
        <v>1285</v>
      </c>
      <c r="C2" s="699" t="s">
        <v>1286</v>
      </c>
      <c r="D2" s="700" t="s">
        <v>1287</v>
      </c>
      <c r="E2" s="699" t="s">
        <v>1288</v>
      </c>
      <c r="F2" s="699" t="s">
        <v>1289</v>
      </c>
      <c r="G2" s="699" t="s">
        <v>1290</v>
      </c>
      <c r="H2" s="671" t="s">
        <v>1291</v>
      </c>
      <c r="I2" s="701" t="s">
        <v>1292</v>
      </c>
      <c r="J2" s="671" t="s">
        <v>1293</v>
      </c>
      <c r="K2" s="671" t="s">
        <v>1294</v>
      </c>
      <c r="L2" s="1717"/>
    </row>
    <row r="3" spans="1:12" x14ac:dyDescent="0.25">
      <c r="A3" s="672" t="s">
        <v>755</v>
      </c>
      <c r="B3" s="1330">
        <v>1030697</v>
      </c>
      <c r="C3" s="1327">
        <v>33664</v>
      </c>
      <c r="D3" s="1330">
        <v>151409</v>
      </c>
      <c r="E3" s="1330">
        <v>-749915</v>
      </c>
      <c r="F3" s="1330"/>
      <c r="G3" s="1330">
        <v>-12293</v>
      </c>
      <c r="H3" s="641">
        <f t="shared" ref="H3:H20" si="0">SUM(B3:G3)</f>
        <v>453562</v>
      </c>
      <c r="I3" s="1327">
        <v>18981</v>
      </c>
      <c r="J3" s="1327"/>
      <c r="K3" s="1327">
        <v>158330</v>
      </c>
      <c r="L3" s="615">
        <f t="shared" ref="L3:L20" si="1">SUM(H3:K3)</f>
        <v>630873</v>
      </c>
    </row>
    <row r="4" spans="1:12" ht="25.5" customHeight="1" x14ac:dyDescent="0.25">
      <c r="A4" s="672" t="s">
        <v>756</v>
      </c>
      <c r="B4" s="1327">
        <v>5148195</v>
      </c>
      <c r="C4" s="1327">
        <v>-3214004</v>
      </c>
      <c r="D4" s="1327">
        <v>-23558</v>
      </c>
      <c r="E4" s="1327">
        <v>-1772864</v>
      </c>
      <c r="F4" s="1327"/>
      <c r="G4" s="1327">
        <v>51031</v>
      </c>
      <c r="H4" s="641">
        <f t="shared" si="0"/>
        <v>188800</v>
      </c>
      <c r="I4" s="1327">
        <v>52225</v>
      </c>
      <c r="J4" s="1327"/>
      <c r="K4" s="1327">
        <v>50383</v>
      </c>
      <c r="L4" s="615">
        <f t="shared" si="1"/>
        <v>291408</v>
      </c>
    </row>
    <row r="5" spans="1:12" ht="23.25" customHeight="1" x14ac:dyDescent="0.25">
      <c r="A5" s="672" t="s">
        <v>757</v>
      </c>
      <c r="B5" s="1327">
        <v>814062</v>
      </c>
      <c r="C5" s="1327">
        <v>-6511</v>
      </c>
      <c r="D5" s="1327">
        <v>86</v>
      </c>
      <c r="E5" s="1327">
        <v>-139383</v>
      </c>
      <c r="F5" s="1327"/>
      <c r="G5" s="1327">
        <v>16601</v>
      </c>
      <c r="H5" s="641">
        <f t="shared" si="0"/>
        <v>684855</v>
      </c>
      <c r="I5" s="1327">
        <v>5961</v>
      </c>
      <c r="J5" s="1327"/>
      <c r="K5" s="1327">
        <v>214555</v>
      </c>
      <c r="L5" s="615">
        <f t="shared" si="1"/>
        <v>905371</v>
      </c>
    </row>
    <row r="6" spans="1:12" ht="26.4" x14ac:dyDescent="0.25">
      <c r="A6" s="675" t="s">
        <v>758</v>
      </c>
      <c r="B6" s="1327">
        <v>700220</v>
      </c>
      <c r="C6" s="1327">
        <v>8001</v>
      </c>
      <c r="D6" s="1327">
        <v>56711</v>
      </c>
      <c r="E6" s="1327">
        <v>-224106</v>
      </c>
      <c r="F6" s="1327"/>
      <c r="G6" s="1327">
        <v>8926</v>
      </c>
      <c r="H6" s="641">
        <f t="shared" si="0"/>
        <v>549752</v>
      </c>
      <c r="I6" s="1327">
        <v>11539</v>
      </c>
      <c r="J6" s="1327"/>
      <c r="K6" s="1327">
        <v>288825</v>
      </c>
      <c r="L6" s="615">
        <f t="shared" si="1"/>
        <v>850116</v>
      </c>
    </row>
    <row r="7" spans="1:12" ht="26.4" x14ac:dyDescent="0.25">
      <c r="A7" s="675" t="s">
        <v>776</v>
      </c>
      <c r="B7" s="1327"/>
      <c r="C7" s="1327">
        <v>-161</v>
      </c>
      <c r="D7" s="1327">
        <v>6184</v>
      </c>
      <c r="E7" s="1327">
        <v>17597</v>
      </c>
      <c r="F7" s="1327"/>
      <c r="G7" s="1327">
        <v>3107</v>
      </c>
      <c r="H7" s="641">
        <f t="shared" si="0"/>
        <v>26727</v>
      </c>
      <c r="I7" s="1327">
        <v>512</v>
      </c>
      <c r="J7" s="1327"/>
      <c r="K7" s="1327">
        <v>17214</v>
      </c>
      <c r="L7" s="615">
        <f t="shared" si="1"/>
        <v>44453</v>
      </c>
    </row>
    <row r="8" spans="1:12" ht="26.4" x14ac:dyDescent="0.25">
      <c r="A8" s="675" t="s">
        <v>760</v>
      </c>
      <c r="B8" s="1328">
        <v>338747</v>
      </c>
      <c r="C8" s="1328">
        <v>12369</v>
      </c>
      <c r="D8" s="1328">
        <v>718</v>
      </c>
      <c r="E8" s="1328">
        <v>-96790</v>
      </c>
      <c r="F8" s="1327"/>
      <c r="G8" s="1328">
        <v>-3055</v>
      </c>
      <c r="H8" s="641">
        <f t="shared" si="0"/>
        <v>251989</v>
      </c>
      <c r="I8" s="1328">
        <v>10224</v>
      </c>
      <c r="J8" s="1327"/>
      <c r="K8" s="1328">
        <v>94519</v>
      </c>
      <c r="L8" s="615">
        <f t="shared" si="1"/>
        <v>356732</v>
      </c>
    </row>
    <row r="9" spans="1:12" ht="26.4" x14ac:dyDescent="0.25">
      <c r="A9" s="675" t="s">
        <v>761</v>
      </c>
      <c r="B9" s="1327">
        <v>265813</v>
      </c>
      <c r="C9" s="1327">
        <v>20684</v>
      </c>
      <c r="D9" s="1327">
        <v>1203</v>
      </c>
      <c r="E9" s="1327">
        <v>-74905</v>
      </c>
      <c r="F9" s="1327"/>
      <c r="G9" s="1327">
        <v>-1487</v>
      </c>
      <c r="H9" s="641">
        <f t="shared" si="0"/>
        <v>211308</v>
      </c>
      <c r="I9" s="1327">
        <v>10550</v>
      </c>
      <c r="J9" s="1327"/>
      <c r="K9" s="1327">
        <v>135617</v>
      </c>
      <c r="L9" s="615">
        <f t="shared" si="1"/>
        <v>357475</v>
      </c>
    </row>
    <row r="10" spans="1:12" ht="26.4" x14ac:dyDescent="0.25">
      <c r="A10" s="675" t="s">
        <v>762</v>
      </c>
      <c r="B10" s="1327">
        <v>303656</v>
      </c>
      <c r="C10" s="1327">
        <v>5778</v>
      </c>
      <c r="D10" s="1327">
        <v>604</v>
      </c>
      <c r="E10" s="1327">
        <v>-53244</v>
      </c>
      <c r="F10" s="1327"/>
      <c r="G10" s="1327">
        <v>3727</v>
      </c>
      <c r="H10" s="641">
        <f t="shared" si="0"/>
        <v>260521</v>
      </c>
      <c r="I10" s="1327">
        <v>6881</v>
      </c>
      <c r="J10" s="1327"/>
      <c r="K10" s="1327">
        <v>274961</v>
      </c>
      <c r="L10" s="615">
        <f t="shared" si="1"/>
        <v>542363</v>
      </c>
    </row>
    <row r="11" spans="1:12" ht="26.4" x14ac:dyDescent="0.25">
      <c r="A11" s="675" t="s">
        <v>763</v>
      </c>
      <c r="B11" s="1327">
        <v>331970</v>
      </c>
      <c r="C11" s="1327">
        <v>18246</v>
      </c>
      <c r="D11" s="1327">
        <v>431</v>
      </c>
      <c r="E11" s="1327">
        <v>-84629</v>
      </c>
      <c r="F11" s="1327"/>
      <c r="G11" s="1327">
        <v>8623</v>
      </c>
      <c r="H11" s="641">
        <f t="shared" si="0"/>
        <v>274641</v>
      </c>
      <c r="I11" s="1327">
        <v>3321</v>
      </c>
      <c r="J11" s="1327"/>
      <c r="K11" s="1327">
        <v>140644</v>
      </c>
      <c r="L11" s="615">
        <f t="shared" si="1"/>
        <v>418606</v>
      </c>
    </row>
    <row r="12" spans="1:12" ht="26.4" x14ac:dyDescent="0.25">
      <c r="A12" s="676" t="s">
        <v>764</v>
      </c>
      <c r="B12" s="1327"/>
      <c r="C12" s="1327"/>
      <c r="D12" s="1327"/>
      <c r="E12" s="1328">
        <v>-3851</v>
      </c>
      <c r="F12" s="1327"/>
      <c r="G12" s="1328">
        <v>-59</v>
      </c>
      <c r="H12" s="641">
        <f t="shared" si="0"/>
        <v>-3910</v>
      </c>
      <c r="I12" s="1327">
        <v>715</v>
      </c>
      <c r="J12" s="1327"/>
      <c r="K12" s="1328">
        <v>4715</v>
      </c>
      <c r="L12" s="615">
        <f t="shared" si="1"/>
        <v>1520</v>
      </c>
    </row>
    <row r="13" spans="1:12" x14ac:dyDescent="0.25">
      <c r="A13" s="675" t="s">
        <v>765</v>
      </c>
      <c r="B13" s="1327">
        <v>1295260</v>
      </c>
      <c r="C13" s="1329">
        <v>417064</v>
      </c>
      <c r="D13" s="1327">
        <v>5315</v>
      </c>
      <c r="E13" s="1329">
        <v>-262495</v>
      </c>
      <c r="F13" s="1327"/>
      <c r="G13" s="1327">
        <v>-30655</v>
      </c>
      <c r="H13" s="641">
        <f t="shared" si="0"/>
        <v>1424489</v>
      </c>
      <c r="I13" s="1327">
        <v>2627</v>
      </c>
      <c r="J13" s="1327"/>
      <c r="K13" s="1327">
        <v>569868</v>
      </c>
      <c r="L13" s="615">
        <f t="shared" si="1"/>
        <v>1996984</v>
      </c>
    </row>
    <row r="14" spans="1:12" ht="26.4" x14ac:dyDescent="0.25">
      <c r="A14" s="675" t="s">
        <v>766</v>
      </c>
      <c r="B14" s="1329">
        <v>4543</v>
      </c>
      <c r="C14" s="1329">
        <v>1161</v>
      </c>
      <c r="D14" s="1327">
        <v>1285</v>
      </c>
      <c r="E14" s="1329">
        <v>-5440</v>
      </c>
      <c r="F14" s="1329"/>
      <c r="G14" s="1329">
        <v>-1087</v>
      </c>
      <c r="H14" s="641">
        <f t="shared" si="0"/>
        <v>462</v>
      </c>
      <c r="I14" s="1327">
        <v>1438</v>
      </c>
      <c r="J14" s="1327"/>
      <c r="K14" s="1327">
        <v>6361</v>
      </c>
      <c r="L14" s="615">
        <f t="shared" si="1"/>
        <v>8261</v>
      </c>
    </row>
    <row r="15" spans="1:12" ht="26.4" x14ac:dyDescent="0.25">
      <c r="A15" s="675" t="s">
        <v>767</v>
      </c>
      <c r="B15" s="1328">
        <v>223724</v>
      </c>
      <c r="C15" s="1329">
        <v>13584</v>
      </c>
      <c r="D15" s="1328">
        <v>9312</v>
      </c>
      <c r="E15" s="1328">
        <v>-158038</v>
      </c>
      <c r="F15" s="1329"/>
      <c r="G15" s="1328">
        <v>11077</v>
      </c>
      <c r="H15" s="641">
        <f t="shared" si="0"/>
        <v>99659</v>
      </c>
      <c r="I15" s="1328">
        <v>19260</v>
      </c>
      <c r="J15" s="1327"/>
      <c r="K15" s="1328">
        <v>15850</v>
      </c>
      <c r="L15" s="615">
        <f t="shared" si="1"/>
        <v>134769</v>
      </c>
    </row>
    <row r="16" spans="1:12" x14ac:dyDescent="0.25">
      <c r="A16" s="675" t="s">
        <v>768</v>
      </c>
      <c r="B16" s="1328">
        <v>620445</v>
      </c>
      <c r="C16" s="1328">
        <v>104477</v>
      </c>
      <c r="D16" s="1328">
        <v>39258</v>
      </c>
      <c r="E16" s="1328">
        <v>-288010</v>
      </c>
      <c r="F16" s="1329"/>
      <c r="G16" s="1328">
        <v>-34554</v>
      </c>
      <c r="H16" s="641">
        <f t="shared" si="0"/>
        <v>441616</v>
      </c>
      <c r="I16" s="1328">
        <v>126238</v>
      </c>
      <c r="J16" s="1327"/>
      <c r="K16" s="1328">
        <v>1339790</v>
      </c>
      <c r="L16" s="615">
        <f t="shared" si="1"/>
        <v>1907644</v>
      </c>
    </row>
    <row r="17" spans="1:12" x14ac:dyDescent="0.25">
      <c r="A17" s="675" t="s">
        <v>769</v>
      </c>
      <c r="B17" s="1328">
        <v>767802</v>
      </c>
      <c r="C17" s="1329">
        <v>18917</v>
      </c>
      <c r="D17" s="1328">
        <v>2026</v>
      </c>
      <c r="E17" s="1328">
        <v>-419698</v>
      </c>
      <c r="F17" s="1329"/>
      <c r="G17" s="1328">
        <v>-2743</v>
      </c>
      <c r="H17" s="641">
        <f t="shared" si="0"/>
        <v>366304</v>
      </c>
      <c r="I17" s="1328">
        <v>23350</v>
      </c>
      <c r="J17" s="1327"/>
      <c r="K17" s="1328">
        <v>109755</v>
      </c>
      <c r="L17" s="615">
        <f t="shared" si="1"/>
        <v>499409</v>
      </c>
    </row>
    <row r="18" spans="1:12" x14ac:dyDescent="0.25">
      <c r="A18" s="675" t="s">
        <v>770</v>
      </c>
      <c r="B18" s="1328">
        <v>31672</v>
      </c>
      <c r="C18" s="1329"/>
      <c r="D18" s="1328">
        <v>4861</v>
      </c>
      <c r="E18" s="1328">
        <v>-34606</v>
      </c>
      <c r="F18" s="1329"/>
      <c r="G18" s="1328">
        <v>14856</v>
      </c>
      <c r="H18" s="641">
        <f t="shared" si="0"/>
        <v>16783</v>
      </c>
      <c r="I18" s="1328">
        <v>1898</v>
      </c>
      <c r="J18" s="1327"/>
      <c r="K18" s="1328">
        <v>26611</v>
      </c>
      <c r="L18" s="615">
        <f t="shared" si="1"/>
        <v>45292</v>
      </c>
    </row>
    <row r="19" spans="1:12" ht="26.4" x14ac:dyDescent="0.25">
      <c r="A19" s="675" t="s">
        <v>777</v>
      </c>
      <c r="B19" s="1328">
        <v>2065771</v>
      </c>
      <c r="C19" s="1328">
        <v>-357359</v>
      </c>
      <c r="D19" s="1328">
        <v>22611</v>
      </c>
      <c r="E19" s="1328">
        <v>-540407</v>
      </c>
      <c r="F19" s="1329"/>
      <c r="G19" s="1329">
        <v>-15053</v>
      </c>
      <c r="H19" s="641">
        <f t="shared" si="0"/>
        <v>1175563</v>
      </c>
      <c r="I19" s="1328">
        <v>5213</v>
      </c>
      <c r="J19" s="1327"/>
      <c r="K19" s="1328">
        <v>372502</v>
      </c>
      <c r="L19" s="615">
        <f t="shared" si="1"/>
        <v>1553278</v>
      </c>
    </row>
    <row r="20" spans="1:12" x14ac:dyDescent="0.25">
      <c r="A20" s="676" t="s">
        <v>772</v>
      </c>
      <c r="B20" s="1328">
        <v>507122</v>
      </c>
      <c r="C20" s="1328">
        <v>-37289</v>
      </c>
      <c r="D20" s="1328">
        <v>24668</v>
      </c>
      <c r="E20" s="1328">
        <v>-143095</v>
      </c>
      <c r="F20" s="1329"/>
      <c r="G20" s="1328">
        <v>-9863</v>
      </c>
      <c r="H20" s="641">
        <f t="shared" si="0"/>
        <v>341543</v>
      </c>
      <c r="I20" s="1328">
        <v>4061</v>
      </c>
      <c r="J20" s="1327"/>
      <c r="K20" s="1328">
        <v>64816</v>
      </c>
      <c r="L20" s="615">
        <f t="shared" si="1"/>
        <v>410420</v>
      </c>
    </row>
    <row r="21" spans="1:12" ht="13.8" x14ac:dyDescent="0.3">
      <c r="A21" s="702" t="s">
        <v>1153</v>
      </c>
      <c r="B21" s="703">
        <f t="shared" ref="B21:L21" si="2">SUM(B3:B20)</f>
        <v>14449699</v>
      </c>
      <c r="C21" s="703">
        <f t="shared" si="2"/>
        <v>-2961379</v>
      </c>
      <c r="D21" s="703">
        <f t="shared" si="2"/>
        <v>303124</v>
      </c>
      <c r="E21" s="703">
        <f t="shared" si="2"/>
        <v>-5033879</v>
      </c>
      <c r="F21" s="703">
        <f t="shared" si="2"/>
        <v>0</v>
      </c>
      <c r="G21" s="703">
        <f t="shared" si="2"/>
        <v>7099</v>
      </c>
      <c r="H21" s="703">
        <f t="shared" si="2"/>
        <v>6764664</v>
      </c>
      <c r="I21" s="703">
        <f t="shared" si="2"/>
        <v>304994</v>
      </c>
      <c r="J21" s="703">
        <f t="shared" si="2"/>
        <v>0</v>
      </c>
      <c r="K21" s="703">
        <f t="shared" si="2"/>
        <v>3885316</v>
      </c>
      <c r="L21" s="703">
        <f t="shared" si="2"/>
        <v>10954974</v>
      </c>
    </row>
    <row r="22" spans="1:12" x14ac:dyDescent="0.25">
      <c r="A22" s="704" t="s">
        <v>1154</v>
      </c>
      <c r="B22" s="851">
        <v>109313293</v>
      </c>
      <c r="C22" s="851">
        <v>3156467</v>
      </c>
      <c r="D22" s="851">
        <v>3597874</v>
      </c>
      <c r="E22" s="851">
        <v>-12761992</v>
      </c>
      <c r="F22" s="857"/>
      <c r="G22" s="851">
        <v>1249471</v>
      </c>
      <c r="H22" s="641">
        <f>SUM(B22:G22)</f>
        <v>104555113</v>
      </c>
      <c r="I22" s="851">
        <v>3781437</v>
      </c>
      <c r="J22" s="858"/>
      <c r="K22" s="851">
        <v>51832792</v>
      </c>
      <c r="L22" s="615">
        <f>SUM(H22:K22)</f>
        <v>160169342</v>
      </c>
    </row>
    <row r="23" spans="1:12" ht="13.8" x14ac:dyDescent="0.3">
      <c r="A23" s="702" t="s">
        <v>161</v>
      </c>
      <c r="B23" s="703">
        <f t="shared" ref="B23:L23" si="3">SUM(B21:B22)</f>
        <v>123762992</v>
      </c>
      <c r="C23" s="703">
        <f t="shared" si="3"/>
        <v>195088</v>
      </c>
      <c r="D23" s="703">
        <f t="shared" si="3"/>
        <v>3900998</v>
      </c>
      <c r="E23" s="703">
        <f t="shared" si="3"/>
        <v>-17795871</v>
      </c>
      <c r="F23" s="703">
        <f t="shared" si="3"/>
        <v>0</v>
      </c>
      <c r="G23" s="703">
        <f t="shared" si="3"/>
        <v>1256570</v>
      </c>
      <c r="H23" s="703">
        <f t="shared" si="3"/>
        <v>111319777</v>
      </c>
      <c r="I23" s="703">
        <f t="shared" si="3"/>
        <v>4086431</v>
      </c>
      <c r="J23" s="703">
        <f t="shared" si="3"/>
        <v>0</v>
      </c>
      <c r="K23" s="703">
        <f t="shared" si="3"/>
        <v>55718108</v>
      </c>
      <c r="L23" s="703">
        <f t="shared" si="3"/>
        <v>171124316</v>
      </c>
    </row>
    <row r="24" spans="1:12" x14ac:dyDescent="0.25">
      <c r="A24" s="705"/>
      <c r="B24" s="705"/>
      <c r="C24" s="705"/>
      <c r="D24" s="705"/>
      <c r="E24" s="705"/>
      <c r="F24" s="705"/>
      <c r="G24" s="705"/>
      <c r="H24" s="705"/>
      <c r="I24" s="705"/>
    </row>
    <row r="25" spans="1:12" x14ac:dyDescent="0.25">
      <c r="A25" s="705"/>
      <c r="B25" s="705"/>
      <c r="C25" s="705"/>
      <c r="D25" s="705"/>
      <c r="E25" s="705"/>
      <c r="F25" s="705"/>
      <c r="G25" s="705"/>
      <c r="H25" s="705"/>
      <c r="I25" s="705"/>
    </row>
    <row r="26" spans="1:12" x14ac:dyDescent="0.25">
      <c r="A26" s="705"/>
      <c r="B26" s="705"/>
      <c r="C26" s="705"/>
      <c r="D26" s="705"/>
      <c r="E26" s="705"/>
      <c r="F26" s="705"/>
      <c r="G26" s="705"/>
      <c r="H26" s="705"/>
      <c r="I26" s="705"/>
    </row>
    <row r="27" spans="1:12" x14ac:dyDescent="0.25">
      <c r="A27" s="706"/>
      <c r="B27" s="706"/>
      <c r="C27" s="706"/>
      <c r="D27" s="706"/>
      <c r="E27" s="706"/>
      <c r="F27" s="706"/>
      <c r="G27" s="706"/>
      <c r="H27" s="706"/>
      <c r="I27" s="706"/>
    </row>
    <row r="28" spans="1:12" x14ac:dyDescent="0.25">
      <c r="A28" s="706"/>
      <c r="B28" s="706"/>
      <c r="C28" s="706"/>
      <c r="D28" s="706"/>
      <c r="E28" s="706"/>
      <c r="F28" s="706"/>
      <c r="G28" s="706"/>
      <c r="H28" s="706"/>
      <c r="I28" s="706"/>
    </row>
    <row r="29" spans="1:12" x14ac:dyDescent="0.25">
      <c r="A29" s="706"/>
      <c r="B29" s="706"/>
      <c r="C29" s="706"/>
      <c r="D29" s="706"/>
      <c r="E29" s="706"/>
      <c r="F29" s="706"/>
      <c r="G29" s="706"/>
      <c r="H29" s="706"/>
      <c r="I29" s="706"/>
    </row>
    <row r="30" spans="1:12" x14ac:dyDescent="0.25">
      <c r="A30" s="706"/>
      <c r="B30" s="706"/>
      <c r="C30" s="706"/>
      <c r="D30" s="706"/>
      <c r="E30" s="706"/>
      <c r="F30" s="706"/>
      <c r="G30" s="706"/>
      <c r="H30" s="706"/>
      <c r="I30" s="706"/>
    </row>
    <row r="31" spans="1:12" x14ac:dyDescent="0.25">
      <c r="A31" s="706"/>
      <c r="B31" s="706"/>
      <c r="C31" s="706"/>
      <c r="D31" s="706"/>
      <c r="E31" s="706"/>
      <c r="F31" s="706"/>
      <c r="G31" s="706"/>
      <c r="H31" s="706"/>
      <c r="I31" s="706"/>
    </row>
    <row r="32" spans="1:12" x14ac:dyDescent="0.25">
      <c r="A32" s="706"/>
      <c r="B32" s="706"/>
      <c r="C32" s="706"/>
      <c r="D32" s="706"/>
      <c r="E32" s="706"/>
      <c r="F32" s="706"/>
      <c r="G32" s="706"/>
      <c r="H32" s="706"/>
      <c r="I32" s="706"/>
    </row>
  </sheetData>
  <mergeCells count="2">
    <mergeCell ref="A1:A2"/>
    <mergeCell ref="L1:L2"/>
  </mergeCells>
  <printOptions horizontalCentered="1" verticalCentered="1"/>
  <pageMargins left="0.11811023622047245" right="0.11811023622047245" top="0.19685039370078741" bottom="0.19685039370078741" header="0.31496062992125984" footer="0.31496062992125984"/>
  <pageSetup paperSize="9" scale="84" orientation="landscape" r:id="rId1"/>
  <headerFooter alignWithMargins="0">
    <oddHeader>&amp;C&amp;"Times New Roman,Félkövér dőlt"ZALAEGERSZEG MEGYEI JOGÚ VÁROS ÖNKORMÁNYZATA
VAGYONÁNAK FORRÁSAI 2021. XII. 31-én&amp;R&amp;"Times New Roman,Félkövér dőlt"17.  mellléklet
Adatok : ezer Ft-ban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V52"/>
  <sheetViews>
    <sheetView topLeftCell="A10" zoomScaleNormal="100" workbookViewId="0">
      <pane xSplit="1" topLeftCell="F1" activePane="topRight" state="frozen"/>
      <selection activeCell="A20" sqref="A20"/>
      <selection pane="topRight" activeCell="L26" sqref="L26"/>
    </sheetView>
  </sheetViews>
  <sheetFormatPr defaultRowHeight="13.2" x14ac:dyDescent="0.25"/>
  <cols>
    <col min="1" max="1" width="20.44140625" style="707" customWidth="1"/>
    <col min="2" max="2" width="8" style="707" customWidth="1"/>
    <col min="3" max="3" width="8.33203125" style="707" customWidth="1"/>
    <col min="4" max="4" width="8" style="707" customWidth="1"/>
    <col min="5" max="5" width="7.6640625" style="707" customWidth="1"/>
    <col min="6" max="6" width="11.77734375" style="707" customWidth="1"/>
    <col min="7" max="7" width="11.44140625" style="707" customWidth="1"/>
    <col min="8" max="8" width="10.109375" style="707" customWidth="1"/>
    <col min="9" max="9" width="11.77734375" style="707" customWidth="1"/>
    <col min="10" max="10" width="10.77734375" style="707" customWidth="1"/>
    <col min="11" max="11" width="11.33203125" style="707" customWidth="1"/>
    <col min="12" max="12" width="12.33203125" style="707" customWidth="1"/>
    <col min="13" max="13" width="10.6640625" style="707" customWidth="1"/>
    <col min="14" max="14" width="4.33203125" style="707" customWidth="1"/>
    <col min="15" max="15" width="10.6640625" style="707" customWidth="1"/>
    <col min="16" max="16" width="11" style="707" customWidth="1"/>
    <col min="17" max="17" width="10.44140625" style="707" customWidth="1"/>
    <col min="18" max="18" width="10.77734375" style="707" customWidth="1"/>
    <col min="19" max="19" width="8" style="707" customWidth="1"/>
    <col min="20" max="20" width="10.109375" style="707" customWidth="1"/>
    <col min="21" max="21" width="11.109375" style="707" customWidth="1"/>
    <col min="22" max="22" width="12.109375" style="707" customWidth="1"/>
    <col min="23" max="256" width="9.33203125" style="707"/>
    <col min="257" max="257" width="20.44140625" style="707" customWidth="1"/>
    <col min="258" max="258" width="8" style="707" customWidth="1"/>
    <col min="259" max="259" width="8.33203125" style="707" customWidth="1"/>
    <col min="260" max="260" width="8" style="707" customWidth="1"/>
    <col min="261" max="261" width="7.6640625" style="707" customWidth="1"/>
    <col min="262" max="262" width="11.77734375" style="707" customWidth="1"/>
    <col min="263" max="263" width="11.44140625" style="707" customWidth="1"/>
    <col min="264" max="264" width="10.109375" style="707" customWidth="1"/>
    <col min="265" max="265" width="11.77734375" style="707" customWidth="1"/>
    <col min="266" max="266" width="10.77734375" style="707" customWidth="1"/>
    <col min="267" max="267" width="11.33203125" style="707" customWidth="1"/>
    <col min="268" max="268" width="12.33203125" style="707" customWidth="1"/>
    <col min="269" max="269" width="10.6640625" style="707" customWidth="1"/>
    <col min="270" max="270" width="4.33203125" style="707" customWidth="1"/>
    <col min="271" max="271" width="10.6640625" style="707" customWidth="1"/>
    <col min="272" max="272" width="11" style="707" customWidth="1"/>
    <col min="273" max="273" width="10.44140625" style="707" customWidth="1"/>
    <col min="274" max="274" width="10.77734375" style="707" customWidth="1"/>
    <col min="275" max="275" width="8" style="707" customWidth="1"/>
    <col min="276" max="276" width="10.109375" style="707" customWidth="1"/>
    <col min="277" max="277" width="11.109375" style="707" customWidth="1"/>
    <col min="278" max="278" width="12.109375" style="707" customWidth="1"/>
    <col min="279" max="512" width="9.33203125" style="707"/>
    <col min="513" max="513" width="20.44140625" style="707" customWidth="1"/>
    <col min="514" max="514" width="8" style="707" customWidth="1"/>
    <col min="515" max="515" width="8.33203125" style="707" customWidth="1"/>
    <col min="516" max="516" width="8" style="707" customWidth="1"/>
    <col min="517" max="517" width="7.6640625" style="707" customWidth="1"/>
    <col min="518" max="518" width="11.77734375" style="707" customWidth="1"/>
    <col min="519" max="519" width="11.44140625" style="707" customWidth="1"/>
    <col min="520" max="520" width="10.109375" style="707" customWidth="1"/>
    <col min="521" max="521" width="11.77734375" style="707" customWidth="1"/>
    <col min="522" max="522" width="10.77734375" style="707" customWidth="1"/>
    <col min="523" max="523" width="11.33203125" style="707" customWidth="1"/>
    <col min="524" max="524" width="12.33203125" style="707" customWidth="1"/>
    <col min="525" max="525" width="10.6640625" style="707" customWidth="1"/>
    <col min="526" max="526" width="4.33203125" style="707" customWidth="1"/>
    <col min="527" max="527" width="10.6640625" style="707" customWidth="1"/>
    <col min="528" max="528" width="11" style="707" customWidth="1"/>
    <col min="529" max="529" width="10.44140625" style="707" customWidth="1"/>
    <col min="530" max="530" width="10.77734375" style="707" customWidth="1"/>
    <col min="531" max="531" width="8" style="707" customWidth="1"/>
    <col min="532" max="532" width="10.109375" style="707" customWidth="1"/>
    <col min="533" max="533" width="11.109375" style="707" customWidth="1"/>
    <col min="534" max="534" width="12.109375" style="707" customWidth="1"/>
    <col min="535" max="768" width="9.33203125" style="707"/>
    <col min="769" max="769" width="20.44140625" style="707" customWidth="1"/>
    <col min="770" max="770" width="8" style="707" customWidth="1"/>
    <col min="771" max="771" width="8.33203125" style="707" customWidth="1"/>
    <col min="772" max="772" width="8" style="707" customWidth="1"/>
    <col min="773" max="773" width="7.6640625" style="707" customWidth="1"/>
    <col min="774" max="774" width="11.77734375" style="707" customWidth="1"/>
    <col min="775" max="775" width="11.44140625" style="707" customWidth="1"/>
    <col min="776" max="776" width="10.109375" style="707" customWidth="1"/>
    <col min="777" max="777" width="11.77734375" style="707" customWidth="1"/>
    <col min="778" max="778" width="10.77734375" style="707" customWidth="1"/>
    <col min="779" max="779" width="11.33203125" style="707" customWidth="1"/>
    <col min="780" max="780" width="12.33203125" style="707" customWidth="1"/>
    <col min="781" max="781" width="10.6640625" style="707" customWidth="1"/>
    <col min="782" max="782" width="4.33203125" style="707" customWidth="1"/>
    <col min="783" max="783" width="10.6640625" style="707" customWidth="1"/>
    <col min="784" max="784" width="11" style="707" customWidth="1"/>
    <col min="785" max="785" width="10.44140625" style="707" customWidth="1"/>
    <col min="786" max="786" width="10.77734375" style="707" customWidth="1"/>
    <col min="787" max="787" width="8" style="707" customWidth="1"/>
    <col min="788" max="788" width="10.109375" style="707" customWidth="1"/>
    <col min="789" max="789" width="11.109375" style="707" customWidth="1"/>
    <col min="790" max="790" width="12.109375" style="707" customWidth="1"/>
    <col min="791" max="1024" width="9.33203125" style="707"/>
    <col min="1025" max="1025" width="20.44140625" style="707" customWidth="1"/>
    <col min="1026" max="1026" width="8" style="707" customWidth="1"/>
    <col min="1027" max="1027" width="8.33203125" style="707" customWidth="1"/>
    <col min="1028" max="1028" width="8" style="707" customWidth="1"/>
    <col min="1029" max="1029" width="7.6640625" style="707" customWidth="1"/>
    <col min="1030" max="1030" width="11.77734375" style="707" customWidth="1"/>
    <col min="1031" max="1031" width="11.44140625" style="707" customWidth="1"/>
    <col min="1032" max="1032" width="10.109375" style="707" customWidth="1"/>
    <col min="1033" max="1033" width="11.77734375" style="707" customWidth="1"/>
    <col min="1034" max="1034" width="10.77734375" style="707" customWidth="1"/>
    <col min="1035" max="1035" width="11.33203125" style="707" customWidth="1"/>
    <col min="1036" max="1036" width="12.33203125" style="707" customWidth="1"/>
    <col min="1037" max="1037" width="10.6640625" style="707" customWidth="1"/>
    <col min="1038" max="1038" width="4.33203125" style="707" customWidth="1"/>
    <col min="1039" max="1039" width="10.6640625" style="707" customWidth="1"/>
    <col min="1040" max="1040" width="11" style="707" customWidth="1"/>
    <col min="1041" max="1041" width="10.44140625" style="707" customWidth="1"/>
    <col min="1042" max="1042" width="10.77734375" style="707" customWidth="1"/>
    <col min="1043" max="1043" width="8" style="707" customWidth="1"/>
    <col min="1044" max="1044" width="10.109375" style="707" customWidth="1"/>
    <col min="1045" max="1045" width="11.109375" style="707" customWidth="1"/>
    <col min="1046" max="1046" width="12.109375" style="707" customWidth="1"/>
    <col min="1047" max="1280" width="9.33203125" style="707"/>
    <col min="1281" max="1281" width="20.44140625" style="707" customWidth="1"/>
    <col min="1282" max="1282" width="8" style="707" customWidth="1"/>
    <col min="1283" max="1283" width="8.33203125" style="707" customWidth="1"/>
    <col min="1284" max="1284" width="8" style="707" customWidth="1"/>
    <col min="1285" max="1285" width="7.6640625" style="707" customWidth="1"/>
    <col min="1286" max="1286" width="11.77734375" style="707" customWidth="1"/>
    <col min="1287" max="1287" width="11.44140625" style="707" customWidth="1"/>
    <col min="1288" max="1288" width="10.109375" style="707" customWidth="1"/>
    <col min="1289" max="1289" width="11.77734375" style="707" customWidth="1"/>
    <col min="1290" max="1290" width="10.77734375" style="707" customWidth="1"/>
    <col min="1291" max="1291" width="11.33203125" style="707" customWidth="1"/>
    <col min="1292" max="1292" width="12.33203125" style="707" customWidth="1"/>
    <col min="1293" max="1293" width="10.6640625" style="707" customWidth="1"/>
    <col min="1294" max="1294" width="4.33203125" style="707" customWidth="1"/>
    <col min="1295" max="1295" width="10.6640625" style="707" customWidth="1"/>
    <col min="1296" max="1296" width="11" style="707" customWidth="1"/>
    <col min="1297" max="1297" width="10.44140625" style="707" customWidth="1"/>
    <col min="1298" max="1298" width="10.77734375" style="707" customWidth="1"/>
    <col min="1299" max="1299" width="8" style="707" customWidth="1"/>
    <col min="1300" max="1300" width="10.109375" style="707" customWidth="1"/>
    <col min="1301" max="1301" width="11.109375" style="707" customWidth="1"/>
    <col min="1302" max="1302" width="12.109375" style="707" customWidth="1"/>
    <col min="1303" max="1536" width="9.33203125" style="707"/>
    <col min="1537" max="1537" width="20.44140625" style="707" customWidth="1"/>
    <col min="1538" max="1538" width="8" style="707" customWidth="1"/>
    <col min="1539" max="1539" width="8.33203125" style="707" customWidth="1"/>
    <col min="1540" max="1540" width="8" style="707" customWidth="1"/>
    <col min="1541" max="1541" width="7.6640625" style="707" customWidth="1"/>
    <col min="1542" max="1542" width="11.77734375" style="707" customWidth="1"/>
    <col min="1543" max="1543" width="11.44140625" style="707" customWidth="1"/>
    <col min="1544" max="1544" width="10.109375" style="707" customWidth="1"/>
    <col min="1545" max="1545" width="11.77734375" style="707" customWidth="1"/>
    <col min="1546" max="1546" width="10.77734375" style="707" customWidth="1"/>
    <col min="1547" max="1547" width="11.33203125" style="707" customWidth="1"/>
    <col min="1548" max="1548" width="12.33203125" style="707" customWidth="1"/>
    <col min="1549" max="1549" width="10.6640625" style="707" customWidth="1"/>
    <col min="1550" max="1550" width="4.33203125" style="707" customWidth="1"/>
    <col min="1551" max="1551" width="10.6640625" style="707" customWidth="1"/>
    <col min="1552" max="1552" width="11" style="707" customWidth="1"/>
    <col min="1553" max="1553" width="10.44140625" style="707" customWidth="1"/>
    <col min="1554" max="1554" width="10.77734375" style="707" customWidth="1"/>
    <col min="1555" max="1555" width="8" style="707" customWidth="1"/>
    <col min="1556" max="1556" width="10.109375" style="707" customWidth="1"/>
    <col min="1557" max="1557" width="11.109375" style="707" customWidth="1"/>
    <col min="1558" max="1558" width="12.109375" style="707" customWidth="1"/>
    <col min="1559" max="1792" width="9.33203125" style="707"/>
    <col min="1793" max="1793" width="20.44140625" style="707" customWidth="1"/>
    <col min="1794" max="1794" width="8" style="707" customWidth="1"/>
    <col min="1795" max="1795" width="8.33203125" style="707" customWidth="1"/>
    <col min="1796" max="1796" width="8" style="707" customWidth="1"/>
    <col min="1797" max="1797" width="7.6640625" style="707" customWidth="1"/>
    <col min="1798" max="1798" width="11.77734375" style="707" customWidth="1"/>
    <col min="1799" max="1799" width="11.44140625" style="707" customWidth="1"/>
    <col min="1800" max="1800" width="10.109375" style="707" customWidth="1"/>
    <col min="1801" max="1801" width="11.77734375" style="707" customWidth="1"/>
    <col min="1802" max="1802" width="10.77734375" style="707" customWidth="1"/>
    <col min="1803" max="1803" width="11.33203125" style="707" customWidth="1"/>
    <col min="1804" max="1804" width="12.33203125" style="707" customWidth="1"/>
    <col min="1805" max="1805" width="10.6640625" style="707" customWidth="1"/>
    <col min="1806" max="1806" width="4.33203125" style="707" customWidth="1"/>
    <col min="1807" max="1807" width="10.6640625" style="707" customWidth="1"/>
    <col min="1808" max="1808" width="11" style="707" customWidth="1"/>
    <col min="1809" max="1809" width="10.44140625" style="707" customWidth="1"/>
    <col min="1810" max="1810" width="10.77734375" style="707" customWidth="1"/>
    <col min="1811" max="1811" width="8" style="707" customWidth="1"/>
    <col min="1812" max="1812" width="10.109375" style="707" customWidth="1"/>
    <col min="1813" max="1813" width="11.109375" style="707" customWidth="1"/>
    <col min="1814" max="1814" width="12.109375" style="707" customWidth="1"/>
    <col min="1815" max="2048" width="9.33203125" style="707"/>
    <col min="2049" max="2049" width="20.44140625" style="707" customWidth="1"/>
    <col min="2050" max="2050" width="8" style="707" customWidth="1"/>
    <col min="2051" max="2051" width="8.33203125" style="707" customWidth="1"/>
    <col min="2052" max="2052" width="8" style="707" customWidth="1"/>
    <col min="2053" max="2053" width="7.6640625" style="707" customWidth="1"/>
    <col min="2054" max="2054" width="11.77734375" style="707" customWidth="1"/>
    <col min="2055" max="2055" width="11.44140625" style="707" customWidth="1"/>
    <col min="2056" max="2056" width="10.109375" style="707" customWidth="1"/>
    <col min="2057" max="2057" width="11.77734375" style="707" customWidth="1"/>
    <col min="2058" max="2058" width="10.77734375" style="707" customWidth="1"/>
    <col min="2059" max="2059" width="11.33203125" style="707" customWidth="1"/>
    <col min="2060" max="2060" width="12.33203125" style="707" customWidth="1"/>
    <col min="2061" max="2061" width="10.6640625" style="707" customWidth="1"/>
    <col min="2062" max="2062" width="4.33203125" style="707" customWidth="1"/>
    <col min="2063" max="2063" width="10.6640625" style="707" customWidth="1"/>
    <col min="2064" max="2064" width="11" style="707" customWidth="1"/>
    <col min="2065" max="2065" width="10.44140625" style="707" customWidth="1"/>
    <col min="2066" max="2066" width="10.77734375" style="707" customWidth="1"/>
    <col min="2067" max="2067" width="8" style="707" customWidth="1"/>
    <col min="2068" max="2068" width="10.109375" style="707" customWidth="1"/>
    <col min="2069" max="2069" width="11.109375" style="707" customWidth="1"/>
    <col min="2070" max="2070" width="12.109375" style="707" customWidth="1"/>
    <col min="2071" max="2304" width="9.33203125" style="707"/>
    <col min="2305" max="2305" width="20.44140625" style="707" customWidth="1"/>
    <col min="2306" max="2306" width="8" style="707" customWidth="1"/>
    <col min="2307" max="2307" width="8.33203125" style="707" customWidth="1"/>
    <col min="2308" max="2308" width="8" style="707" customWidth="1"/>
    <col min="2309" max="2309" width="7.6640625" style="707" customWidth="1"/>
    <col min="2310" max="2310" width="11.77734375" style="707" customWidth="1"/>
    <col min="2311" max="2311" width="11.44140625" style="707" customWidth="1"/>
    <col min="2312" max="2312" width="10.109375" style="707" customWidth="1"/>
    <col min="2313" max="2313" width="11.77734375" style="707" customWidth="1"/>
    <col min="2314" max="2314" width="10.77734375" style="707" customWidth="1"/>
    <col min="2315" max="2315" width="11.33203125" style="707" customWidth="1"/>
    <col min="2316" max="2316" width="12.33203125" style="707" customWidth="1"/>
    <col min="2317" max="2317" width="10.6640625" style="707" customWidth="1"/>
    <col min="2318" max="2318" width="4.33203125" style="707" customWidth="1"/>
    <col min="2319" max="2319" width="10.6640625" style="707" customWidth="1"/>
    <col min="2320" max="2320" width="11" style="707" customWidth="1"/>
    <col min="2321" max="2321" width="10.44140625" style="707" customWidth="1"/>
    <col min="2322" max="2322" width="10.77734375" style="707" customWidth="1"/>
    <col min="2323" max="2323" width="8" style="707" customWidth="1"/>
    <col min="2324" max="2324" width="10.109375" style="707" customWidth="1"/>
    <col min="2325" max="2325" width="11.109375" style="707" customWidth="1"/>
    <col min="2326" max="2326" width="12.109375" style="707" customWidth="1"/>
    <col min="2327" max="2560" width="9.33203125" style="707"/>
    <col min="2561" max="2561" width="20.44140625" style="707" customWidth="1"/>
    <col min="2562" max="2562" width="8" style="707" customWidth="1"/>
    <col min="2563" max="2563" width="8.33203125" style="707" customWidth="1"/>
    <col min="2564" max="2564" width="8" style="707" customWidth="1"/>
    <col min="2565" max="2565" width="7.6640625" style="707" customWidth="1"/>
    <col min="2566" max="2566" width="11.77734375" style="707" customWidth="1"/>
    <col min="2567" max="2567" width="11.44140625" style="707" customWidth="1"/>
    <col min="2568" max="2568" width="10.109375" style="707" customWidth="1"/>
    <col min="2569" max="2569" width="11.77734375" style="707" customWidth="1"/>
    <col min="2570" max="2570" width="10.77734375" style="707" customWidth="1"/>
    <col min="2571" max="2571" width="11.33203125" style="707" customWidth="1"/>
    <col min="2572" max="2572" width="12.33203125" style="707" customWidth="1"/>
    <col min="2573" max="2573" width="10.6640625" style="707" customWidth="1"/>
    <col min="2574" max="2574" width="4.33203125" style="707" customWidth="1"/>
    <col min="2575" max="2575" width="10.6640625" style="707" customWidth="1"/>
    <col min="2576" max="2576" width="11" style="707" customWidth="1"/>
    <col min="2577" max="2577" width="10.44140625" style="707" customWidth="1"/>
    <col min="2578" max="2578" width="10.77734375" style="707" customWidth="1"/>
    <col min="2579" max="2579" width="8" style="707" customWidth="1"/>
    <col min="2580" max="2580" width="10.109375" style="707" customWidth="1"/>
    <col min="2581" max="2581" width="11.109375" style="707" customWidth="1"/>
    <col min="2582" max="2582" width="12.109375" style="707" customWidth="1"/>
    <col min="2583" max="2816" width="9.33203125" style="707"/>
    <col min="2817" max="2817" width="20.44140625" style="707" customWidth="1"/>
    <col min="2818" max="2818" width="8" style="707" customWidth="1"/>
    <col min="2819" max="2819" width="8.33203125" style="707" customWidth="1"/>
    <col min="2820" max="2820" width="8" style="707" customWidth="1"/>
    <col min="2821" max="2821" width="7.6640625" style="707" customWidth="1"/>
    <col min="2822" max="2822" width="11.77734375" style="707" customWidth="1"/>
    <col min="2823" max="2823" width="11.44140625" style="707" customWidth="1"/>
    <col min="2824" max="2824" width="10.109375" style="707" customWidth="1"/>
    <col min="2825" max="2825" width="11.77734375" style="707" customWidth="1"/>
    <col min="2826" max="2826" width="10.77734375" style="707" customWidth="1"/>
    <col min="2827" max="2827" width="11.33203125" style="707" customWidth="1"/>
    <col min="2828" max="2828" width="12.33203125" style="707" customWidth="1"/>
    <col min="2829" max="2829" width="10.6640625" style="707" customWidth="1"/>
    <col min="2830" max="2830" width="4.33203125" style="707" customWidth="1"/>
    <col min="2831" max="2831" width="10.6640625" style="707" customWidth="1"/>
    <col min="2832" max="2832" width="11" style="707" customWidth="1"/>
    <col min="2833" max="2833" width="10.44140625" style="707" customWidth="1"/>
    <col min="2834" max="2834" width="10.77734375" style="707" customWidth="1"/>
    <col min="2835" max="2835" width="8" style="707" customWidth="1"/>
    <col min="2836" max="2836" width="10.109375" style="707" customWidth="1"/>
    <col min="2837" max="2837" width="11.109375" style="707" customWidth="1"/>
    <col min="2838" max="2838" width="12.109375" style="707" customWidth="1"/>
    <col min="2839" max="3072" width="9.33203125" style="707"/>
    <col min="3073" max="3073" width="20.44140625" style="707" customWidth="1"/>
    <col min="3074" max="3074" width="8" style="707" customWidth="1"/>
    <col min="3075" max="3075" width="8.33203125" style="707" customWidth="1"/>
    <col min="3076" max="3076" width="8" style="707" customWidth="1"/>
    <col min="3077" max="3077" width="7.6640625" style="707" customWidth="1"/>
    <col min="3078" max="3078" width="11.77734375" style="707" customWidth="1"/>
    <col min="3079" max="3079" width="11.44140625" style="707" customWidth="1"/>
    <col min="3080" max="3080" width="10.109375" style="707" customWidth="1"/>
    <col min="3081" max="3081" width="11.77734375" style="707" customWidth="1"/>
    <col min="3082" max="3082" width="10.77734375" style="707" customWidth="1"/>
    <col min="3083" max="3083" width="11.33203125" style="707" customWidth="1"/>
    <col min="3084" max="3084" width="12.33203125" style="707" customWidth="1"/>
    <col min="3085" max="3085" width="10.6640625" style="707" customWidth="1"/>
    <col min="3086" max="3086" width="4.33203125" style="707" customWidth="1"/>
    <col min="3087" max="3087" width="10.6640625" style="707" customWidth="1"/>
    <col min="3088" max="3088" width="11" style="707" customWidth="1"/>
    <col min="3089" max="3089" width="10.44140625" style="707" customWidth="1"/>
    <col min="3090" max="3090" width="10.77734375" style="707" customWidth="1"/>
    <col min="3091" max="3091" width="8" style="707" customWidth="1"/>
    <col min="3092" max="3092" width="10.109375" style="707" customWidth="1"/>
    <col min="3093" max="3093" width="11.109375" style="707" customWidth="1"/>
    <col min="3094" max="3094" width="12.109375" style="707" customWidth="1"/>
    <col min="3095" max="3328" width="9.33203125" style="707"/>
    <col min="3329" max="3329" width="20.44140625" style="707" customWidth="1"/>
    <col min="3330" max="3330" width="8" style="707" customWidth="1"/>
    <col min="3331" max="3331" width="8.33203125" style="707" customWidth="1"/>
    <col min="3332" max="3332" width="8" style="707" customWidth="1"/>
    <col min="3333" max="3333" width="7.6640625" style="707" customWidth="1"/>
    <col min="3334" max="3334" width="11.77734375" style="707" customWidth="1"/>
    <col min="3335" max="3335" width="11.44140625" style="707" customWidth="1"/>
    <col min="3336" max="3336" width="10.109375" style="707" customWidth="1"/>
    <col min="3337" max="3337" width="11.77734375" style="707" customWidth="1"/>
    <col min="3338" max="3338" width="10.77734375" style="707" customWidth="1"/>
    <col min="3339" max="3339" width="11.33203125" style="707" customWidth="1"/>
    <col min="3340" max="3340" width="12.33203125" style="707" customWidth="1"/>
    <col min="3341" max="3341" width="10.6640625" style="707" customWidth="1"/>
    <col min="3342" max="3342" width="4.33203125" style="707" customWidth="1"/>
    <col min="3343" max="3343" width="10.6640625" style="707" customWidth="1"/>
    <col min="3344" max="3344" width="11" style="707" customWidth="1"/>
    <col min="3345" max="3345" width="10.44140625" style="707" customWidth="1"/>
    <col min="3346" max="3346" width="10.77734375" style="707" customWidth="1"/>
    <col min="3347" max="3347" width="8" style="707" customWidth="1"/>
    <col min="3348" max="3348" width="10.109375" style="707" customWidth="1"/>
    <col min="3349" max="3349" width="11.109375" style="707" customWidth="1"/>
    <col min="3350" max="3350" width="12.109375" style="707" customWidth="1"/>
    <col min="3351" max="3584" width="9.33203125" style="707"/>
    <col min="3585" max="3585" width="20.44140625" style="707" customWidth="1"/>
    <col min="3586" max="3586" width="8" style="707" customWidth="1"/>
    <col min="3587" max="3587" width="8.33203125" style="707" customWidth="1"/>
    <col min="3588" max="3588" width="8" style="707" customWidth="1"/>
    <col min="3589" max="3589" width="7.6640625" style="707" customWidth="1"/>
    <col min="3590" max="3590" width="11.77734375" style="707" customWidth="1"/>
    <col min="3591" max="3591" width="11.44140625" style="707" customWidth="1"/>
    <col min="3592" max="3592" width="10.109375" style="707" customWidth="1"/>
    <col min="3593" max="3593" width="11.77734375" style="707" customWidth="1"/>
    <col min="3594" max="3594" width="10.77734375" style="707" customWidth="1"/>
    <col min="3595" max="3595" width="11.33203125" style="707" customWidth="1"/>
    <col min="3596" max="3596" width="12.33203125" style="707" customWidth="1"/>
    <col min="3597" max="3597" width="10.6640625" style="707" customWidth="1"/>
    <col min="3598" max="3598" width="4.33203125" style="707" customWidth="1"/>
    <col min="3599" max="3599" width="10.6640625" style="707" customWidth="1"/>
    <col min="3600" max="3600" width="11" style="707" customWidth="1"/>
    <col min="3601" max="3601" width="10.44140625" style="707" customWidth="1"/>
    <col min="3602" max="3602" width="10.77734375" style="707" customWidth="1"/>
    <col min="3603" max="3603" width="8" style="707" customWidth="1"/>
    <col min="3604" max="3604" width="10.109375" style="707" customWidth="1"/>
    <col min="3605" max="3605" width="11.109375" style="707" customWidth="1"/>
    <col min="3606" max="3606" width="12.109375" style="707" customWidth="1"/>
    <col min="3607" max="3840" width="9.33203125" style="707"/>
    <col min="3841" max="3841" width="20.44140625" style="707" customWidth="1"/>
    <col min="3842" max="3842" width="8" style="707" customWidth="1"/>
    <col min="3843" max="3843" width="8.33203125" style="707" customWidth="1"/>
    <col min="3844" max="3844" width="8" style="707" customWidth="1"/>
    <col min="3845" max="3845" width="7.6640625" style="707" customWidth="1"/>
    <col min="3846" max="3846" width="11.77734375" style="707" customWidth="1"/>
    <col min="3847" max="3847" width="11.44140625" style="707" customWidth="1"/>
    <col min="3848" max="3848" width="10.109375" style="707" customWidth="1"/>
    <col min="3849" max="3849" width="11.77734375" style="707" customWidth="1"/>
    <col min="3850" max="3850" width="10.77734375" style="707" customWidth="1"/>
    <col min="3851" max="3851" width="11.33203125" style="707" customWidth="1"/>
    <col min="3852" max="3852" width="12.33203125" style="707" customWidth="1"/>
    <col min="3853" max="3853" width="10.6640625" style="707" customWidth="1"/>
    <col min="3854" max="3854" width="4.33203125" style="707" customWidth="1"/>
    <col min="3855" max="3855" width="10.6640625" style="707" customWidth="1"/>
    <col min="3856" max="3856" width="11" style="707" customWidth="1"/>
    <col min="3857" max="3857" width="10.44140625" style="707" customWidth="1"/>
    <col min="3858" max="3858" width="10.77734375" style="707" customWidth="1"/>
    <col min="3859" max="3859" width="8" style="707" customWidth="1"/>
    <col min="3860" max="3860" width="10.109375" style="707" customWidth="1"/>
    <col min="3861" max="3861" width="11.109375" style="707" customWidth="1"/>
    <col min="3862" max="3862" width="12.109375" style="707" customWidth="1"/>
    <col min="3863" max="4096" width="9.33203125" style="707"/>
    <col min="4097" max="4097" width="20.44140625" style="707" customWidth="1"/>
    <col min="4098" max="4098" width="8" style="707" customWidth="1"/>
    <col min="4099" max="4099" width="8.33203125" style="707" customWidth="1"/>
    <col min="4100" max="4100" width="8" style="707" customWidth="1"/>
    <col min="4101" max="4101" width="7.6640625" style="707" customWidth="1"/>
    <col min="4102" max="4102" width="11.77734375" style="707" customWidth="1"/>
    <col min="4103" max="4103" width="11.44140625" style="707" customWidth="1"/>
    <col min="4104" max="4104" width="10.109375" style="707" customWidth="1"/>
    <col min="4105" max="4105" width="11.77734375" style="707" customWidth="1"/>
    <col min="4106" max="4106" width="10.77734375" style="707" customWidth="1"/>
    <col min="4107" max="4107" width="11.33203125" style="707" customWidth="1"/>
    <col min="4108" max="4108" width="12.33203125" style="707" customWidth="1"/>
    <col min="4109" max="4109" width="10.6640625" style="707" customWidth="1"/>
    <col min="4110" max="4110" width="4.33203125" style="707" customWidth="1"/>
    <col min="4111" max="4111" width="10.6640625" style="707" customWidth="1"/>
    <col min="4112" max="4112" width="11" style="707" customWidth="1"/>
    <col min="4113" max="4113" width="10.44140625" style="707" customWidth="1"/>
    <col min="4114" max="4114" width="10.77734375" style="707" customWidth="1"/>
    <col min="4115" max="4115" width="8" style="707" customWidth="1"/>
    <col min="4116" max="4116" width="10.109375" style="707" customWidth="1"/>
    <col min="4117" max="4117" width="11.109375" style="707" customWidth="1"/>
    <col min="4118" max="4118" width="12.109375" style="707" customWidth="1"/>
    <col min="4119" max="4352" width="9.33203125" style="707"/>
    <col min="4353" max="4353" width="20.44140625" style="707" customWidth="1"/>
    <col min="4354" max="4354" width="8" style="707" customWidth="1"/>
    <col min="4355" max="4355" width="8.33203125" style="707" customWidth="1"/>
    <col min="4356" max="4356" width="8" style="707" customWidth="1"/>
    <col min="4357" max="4357" width="7.6640625" style="707" customWidth="1"/>
    <col min="4358" max="4358" width="11.77734375" style="707" customWidth="1"/>
    <col min="4359" max="4359" width="11.44140625" style="707" customWidth="1"/>
    <col min="4360" max="4360" width="10.109375" style="707" customWidth="1"/>
    <col min="4361" max="4361" width="11.77734375" style="707" customWidth="1"/>
    <col min="4362" max="4362" width="10.77734375" style="707" customWidth="1"/>
    <col min="4363" max="4363" width="11.33203125" style="707" customWidth="1"/>
    <col min="4364" max="4364" width="12.33203125" style="707" customWidth="1"/>
    <col min="4365" max="4365" width="10.6640625" style="707" customWidth="1"/>
    <col min="4366" max="4366" width="4.33203125" style="707" customWidth="1"/>
    <col min="4367" max="4367" width="10.6640625" style="707" customWidth="1"/>
    <col min="4368" max="4368" width="11" style="707" customWidth="1"/>
    <col min="4369" max="4369" width="10.44140625" style="707" customWidth="1"/>
    <col min="4370" max="4370" width="10.77734375" style="707" customWidth="1"/>
    <col min="4371" max="4371" width="8" style="707" customWidth="1"/>
    <col min="4372" max="4372" width="10.109375" style="707" customWidth="1"/>
    <col min="4373" max="4373" width="11.109375" style="707" customWidth="1"/>
    <col min="4374" max="4374" width="12.109375" style="707" customWidth="1"/>
    <col min="4375" max="4608" width="9.33203125" style="707"/>
    <col min="4609" max="4609" width="20.44140625" style="707" customWidth="1"/>
    <col min="4610" max="4610" width="8" style="707" customWidth="1"/>
    <col min="4611" max="4611" width="8.33203125" style="707" customWidth="1"/>
    <col min="4612" max="4612" width="8" style="707" customWidth="1"/>
    <col min="4613" max="4613" width="7.6640625" style="707" customWidth="1"/>
    <col min="4614" max="4614" width="11.77734375" style="707" customWidth="1"/>
    <col min="4615" max="4615" width="11.44140625" style="707" customWidth="1"/>
    <col min="4616" max="4616" width="10.109375" style="707" customWidth="1"/>
    <col min="4617" max="4617" width="11.77734375" style="707" customWidth="1"/>
    <col min="4618" max="4618" width="10.77734375" style="707" customWidth="1"/>
    <col min="4619" max="4619" width="11.33203125" style="707" customWidth="1"/>
    <col min="4620" max="4620" width="12.33203125" style="707" customWidth="1"/>
    <col min="4621" max="4621" width="10.6640625" style="707" customWidth="1"/>
    <col min="4622" max="4622" width="4.33203125" style="707" customWidth="1"/>
    <col min="4623" max="4623" width="10.6640625" style="707" customWidth="1"/>
    <col min="4624" max="4624" width="11" style="707" customWidth="1"/>
    <col min="4625" max="4625" width="10.44140625" style="707" customWidth="1"/>
    <col min="4626" max="4626" width="10.77734375" style="707" customWidth="1"/>
    <col min="4627" max="4627" width="8" style="707" customWidth="1"/>
    <col min="4628" max="4628" width="10.109375" style="707" customWidth="1"/>
    <col min="4629" max="4629" width="11.109375" style="707" customWidth="1"/>
    <col min="4630" max="4630" width="12.109375" style="707" customWidth="1"/>
    <col min="4631" max="4864" width="9.33203125" style="707"/>
    <col min="4865" max="4865" width="20.44140625" style="707" customWidth="1"/>
    <col min="4866" max="4866" width="8" style="707" customWidth="1"/>
    <col min="4867" max="4867" width="8.33203125" style="707" customWidth="1"/>
    <col min="4868" max="4868" width="8" style="707" customWidth="1"/>
    <col min="4869" max="4869" width="7.6640625" style="707" customWidth="1"/>
    <col min="4870" max="4870" width="11.77734375" style="707" customWidth="1"/>
    <col min="4871" max="4871" width="11.44140625" style="707" customWidth="1"/>
    <col min="4872" max="4872" width="10.109375" style="707" customWidth="1"/>
    <col min="4873" max="4873" width="11.77734375" style="707" customWidth="1"/>
    <col min="4874" max="4874" width="10.77734375" style="707" customWidth="1"/>
    <col min="4875" max="4875" width="11.33203125" style="707" customWidth="1"/>
    <col min="4876" max="4876" width="12.33203125" style="707" customWidth="1"/>
    <col min="4877" max="4877" width="10.6640625" style="707" customWidth="1"/>
    <col min="4878" max="4878" width="4.33203125" style="707" customWidth="1"/>
    <col min="4879" max="4879" width="10.6640625" style="707" customWidth="1"/>
    <col min="4880" max="4880" width="11" style="707" customWidth="1"/>
    <col min="4881" max="4881" width="10.44140625" style="707" customWidth="1"/>
    <col min="4882" max="4882" width="10.77734375" style="707" customWidth="1"/>
    <col min="4883" max="4883" width="8" style="707" customWidth="1"/>
    <col min="4884" max="4884" width="10.109375" style="707" customWidth="1"/>
    <col min="4885" max="4885" width="11.109375" style="707" customWidth="1"/>
    <col min="4886" max="4886" width="12.109375" style="707" customWidth="1"/>
    <col min="4887" max="5120" width="9.33203125" style="707"/>
    <col min="5121" max="5121" width="20.44140625" style="707" customWidth="1"/>
    <col min="5122" max="5122" width="8" style="707" customWidth="1"/>
    <col min="5123" max="5123" width="8.33203125" style="707" customWidth="1"/>
    <col min="5124" max="5124" width="8" style="707" customWidth="1"/>
    <col min="5125" max="5125" width="7.6640625" style="707" customWidth="1"/>
    <col min="5126" max="5126" width="11.77734375" style="707" customWidth="1"/>
    <col min="5127" max="5127" width="11.44140625" style="707" customWidth="1"/>
    <col min="5128" max="5128" width="10.109375" style="707" customWidth="1"/>
    <col min="5129" max="5129" width="11.77734375" style="707" customWidth="1"/>
    <col min="5130" max="5130" width="10.77734375" style="707" customWidth="1"/>
    <col min="5131" max="5131" width="11.33203125" style="707" customWidth="1"/>
    <col min="5132" max="5132" width="12.33203125" style="707" customWidth="1"/>
    <col min="5133" max="5133" width="10.6640625" style="707" customWidth="1"/>
    <col min="5134" max="5134" width="4.33203125" style="707" customWidth="1"/>
    <col min="5135" max="5135" width="10.6640625" style="707" customWidth="1"/>
    <col min="5136" max="5136" width="11" style="707" customWidth="1"/>
    <col min="5137" max="5137" width="10.44140625" style="707" customWidth="1"/>
    <col min="5138" max="5138" width="10.77734375" style="707" customWidth="1"/>
    <col min="5139" max="5139" width="8" style="707" customWidth="1"/>
    <col min="5140" max="5140" width="10.109375" style="707" customWidth="1"/>
    <col min="5141" max="5141" width="11.109375" style="707" customWidth="1"/>
    <col min="5142" max="5142" width="12.109375" style="707" customWidth="1"/>
    <col min="5143" max="5376" width="9.33203125" style="707"/>
    <col min="5377" max="5377" width="20.44140625" style="707" customWidth="1"/>
    <col min="5378" max="5378" width="8" style="707" customWidth="1"/>
    <col min="5379" max="5379" width="8.33203125" style="707" customWidth="1"/>
    <col min="5380" max="5380" width="8" style="707" customWidth="1"/>
    <col min="5381" max="5381" width="7.6640625" style="707" customWidth="1"/>
    <col min="5382" max="5382" width="11.77734375" style="707" customWidth="1"/>
    <col min="5383" max="5383" width="11.44140625" style="707" customWidth="1"/>
    <col min="5384" max="5384" width="10.109375" style="707" customWidth="1"/>
    <col min="5385" max="5385" width="11.77734375" style="707" customWidth="1"/>
    <col min="5386" max="5386" width="10.77734375" style="707" customWidth="1"/>
    <col min="5387" max="5387" width="11.33203125" style="707" customWidth="1"/>
    <col min="5388" max="5388" width="12.33203125" style="707" customWidth="1"/>
    <col min="5389" max="5389" width="10.6640625" style="707" customWidth="1"/>
    <col min="5390" max="5390" width="4.33203125" style="707" customWidth="1"/>
    <col min="5391" max="5391" width="10.6640625" style="707" customWidth="1"/>
    <col min="5392" max="5392" width="11" style="707" customWidth="1"/>
    <col min="5393" max="5393" width="10.44140625" style="707" customWidth="1"/>
    <col min="5394" max="5394" width="10.77734375" style="707" customWidth="1"/>
    <col min="5395" max="5395" width="8" style="707" customWidth="1"/>
    <col min="5396" max="5396" width="10.109375" style="707" customWidth="1"/>
    <col min="5397" max="5397" width="11.109375" style="707" customWidth="1"/>
    <col min="5398" max="5398" width="12.109375" style="707" customWidth="1"/>
    <col min="5399" max="5632" width="9.33203125" style="707"/>
    <col min="5633" max="5633" width="20.44140625" style="707" customWidth="1"/>
    <col min="5634" max="5634" width="8" style="707" customWidth="1"/>
    <col min="5635" max="5635" width="8.33203125" style="707" customWidth="1"/>
    <col min="5636" max="5636" width="8" style="707" customWidth="1"/>
    <col min="5637" max="5637" width="7.6640625" style="707" customWidth="1"/>
    <col min="5638" max="5638" width="11.77734375" style="707" customWidth="1"/>
    <col min="5639" max="5639" width="11.44140625" style="707" customWidth="1"/>
    <col min="5640" max="5640" width="10.109375" style="707" customWidth="1"/>
    <col min="5641" max="5641" width="11.77734375" style="707" customWidth="1"/>
    <col min="5642" max="5642" width="10.77734375" style="707" customWidth="1"/>
    <col min="5643" max="5643" width="11.33203125" style="707" customWidth="1"/>
    <col min="5644" max="5644" width="12.33203125" style="707" customWidth="1"/>
    <col min="5645" max="5645" width="10.6640625" style="707" customWidth="1"/>
    <col min="5646" max="5646" width="4.33203125" style="707" customWidth="1"/>
    <col min="5647" max="5647" width="10.6640625" style="707" customWidth="1"/>
    <col min="5648" max="5648" width="11" style="707" customWidth="1"/>
    <col min="5649" max="5649" width="10.44140625" style="707" customWidth="1"/>
    <col min="5650" max="5650" width="10.77734375" style="707" customWidth="1"/>
    <col min="5651" max="5651" width="8" style="707" customWidth="1"/>
    <col min="5652" max="5652" width="10.109375" style="707" customWidth="1"/>
    <col min="5653" max="5653" width="11.109375" style="707" customWidth="1"/>
    <col min="5654" max="5654" width="12.109375" style="707" customWidth="1"/>
    <col min="5655" max="5888" width="9.33203125" style="707"/>
    <col min="5889" max="5889" width="20.44140625" style="707" customWidth="1"/>
    <col min="5890" max="5890" width="8" style="707" customWidth="1"/>
    <col min="5891" max="5891" width="8.33203125" style="707" customWidth="1"/>
    <col min="5892" max="5892" width="8" style="707" customWidth="1"/>
    <col min="5893" max="5893" width="7.6640625" style="707" customWidth="1"/>
    <col min="5894" max="5894" width="11.77734375" style="707" customWidth="1"/>
    <col min="5895" max="5895" width="11.44140625" style="707" customWidth="1"/>
    <col min="5896" max="5896" width="10.109375" style="707" customWidth="1"/>
    <col min="5897" max="5897" width="11.77734375" style="707" customWidth="1"/>
    <col min="5898" max="5898" width="10.77734375" style="707" customWidth="1"/>
    <col min="5899" max="5899" width="11.33203125" style="707" customWidth="1"/>
    <col min="5900" max="5900" width="12.33203125" style="707" customWidth="1"/>
    <col min="5901" max="5901" width="10.6640625" style="707" customWidth="1"/>
    <col min="5902" max="5902" width="4.33203125" style="707" customWidth="1"/>
    <col min="5903" max="5903" width="10.6640625" style="707" customWidth="1"/>
    <col min="5904" max="5904" width="11" style="707" customWidth="1"/>
    <col min="5905" max="5905" width="10.44140625" style="707" customWidth="1"/>
    <col min="5906" max="5906" width="10.77734375" style="707" customWidth="1"/>
    <col min="5907" max="5907" width="8" style="707" customWidth="1"/>
    <col min="5908" max="5908" width="10.109375" style="707" customWidth="1"/>
    <col min="5909" max="5909" width="11.109375" style="707" customWidth="1"/>
    <col min="5910" max="5910" width="12.109375" style="707" customWidth="1"/>
    <col min="5911" max="6144" width="9.33203125" style="707"/>
    <col min="6145" max="6145" width="20.44140625" style="707" customWidth="1"/>
    <col min="6146" max="6146" width="8" style="707" customWidth="1"/>
    <col min="6147" max="6147" width="8.33203125" style="707" customWidth="1"/>
    <col min="6148" max="6148" width="8" style="707" customWidth="1"/>
    <col min="6149" max="6149" width="7.6640625" style="707" customWidth="1"/>
    <col min="6150" max="6150" width="11.77734375" style="707" customWidth="1"/>
    <col min="6151" max="6151" width="11.44140625" style="707" customWidth="1"/>
    <col min="6152" max="6152" width="10.109375" style="707" customWidth="1"/>
    <col min="6153" max="6153" width="11.77734375" style="707" customWidth="1"/>
    <col min="6154" max="6154" width="10.77734375" style="707" customWidth="1"/>
    <col min="6155" max="6155" width="11.33203125" style="707" customWidth="1"/>
    <col min="6156" max="6156" width="12.33203125" style="707" customWidth="1"/>
    <col min="6157" max="6157" width="10.6640625" style="707" customWidth="1"/>
    <col min="6158" max="6158" width="4.33203125" style="707" customWidth="1"/>
    <col min="6159" max="6159" width="10.6640625" style="707" customWidth="1"/>
    <col min="6160" max="6160" width="11" style="707" customWidth="1"/>
    <col min="6161" max="6161" width="10.44140625" style="707" customWidth="1"/>
    <col min="6162" max="6162" width="10.77734375" style="707" customWidth="1"/>
    <col min="6163" max="6163" width="8" style="707" customWidth="1"/>
    <col min="6164" max="6164" width="10.109375" style="707" customWidth="1"/>
    <col min="6165" max="6165" width="11.109375" style="707" customWidth="1"/>
    <col min="6166" max="6166" width="12.109375" style="707" customWidth="1"/>
    <col min="6167" max="6400" width="9.33203125" style="707"/>
    <col min="6401" max="6401" width="20.44140625" style="707" customWidth="1"/>
    <col min="6402" max="6402" width="8" style="707" customWidth="1"/>
    <col min="6403" max="6403" width="8.33203125" style="707" customWidth="1"/>
    <col min="6404" max="6404" width="8" style="707" customWidth="1"/>
    <col min="6405" max="6405" width="7.6640625" style="707" customWidth="1"/>
    <col min="6406" max="6406" width="11.77734375" style="707" customWidth="1"/>
    <col min="6407" max="6407" width="11.44140625" style="707" customWidth="1"/>
    <col min="6408" max="6408" width="10.109375" style="707" customWidth="1"/>
    <col min="6409" max="6409" width="11.77734375" style="707" customWidth="1"/>
    <col min="6410" max="6410" width="10.77734375" style="707" customWidth="1"/>
    <col min="6411" max="6411" width="11.33203125" style="707" customWidth="1"/>
    <col min="6412" max="6412" width="12.33203125" style="707" customWidth="1"/>
    <col min="6413" max="6413" width="10.6640625" style="707" customWidth="1"/>
    <col min="6414" max="6414" width="4.33203125" style="707" customWidth="1"/>
    <col min="6415" max="6415" width="10.6640625" style="707" customWidth="1"/>
    <col min="6416" max="6416" width="11" style="707" customWidth="1"/>
    <col min="6417" max="6417" width="10.44140625" style="707" customWidth="1"/>
    <col min="6418" max="6418" width="10.77734375" style="707" customWidth="1"/>
    <col min="6419" max="6419" width="8" style="707" customWidth="1"/>
    <col min="6420" max="6420" width="10.109375" style="707" customWidth="1"/>
    <col min="6421" max="6421" width="11.109375" style="707" customWidth="1"/>
    <col min="6422" max="6422" width="12.109375" style="707" customWidth="1"/>
    <col min="6423" max="6656" width="9.33203125" style="707"/>
    <col min="6657" max="6657" width="20.44140625" style="707" customWidth="1"/>
    <col min="6658" max="6658" width="8" style="707" customWidth="1"/>
    <col min="6659" max="6659" width="8.33203125" style="707" customWidth="1"/>
    <col min="6660" max="6660" width="8" style="707" customWidth="1"/>
    <col min="6661" max="6661" width="7.6640625" style="707" customWidth="1"/>
    <col min="6662" max="6662" width="11.77734375" style="707" customWidth="1"/>
    <col min="6663" max="6663" width="11.44140625" style="707" customWidth="1"/>
    <col min="6664" max="6664" width="10.109375" style="707" customWidth="1"/>
    <col min="6665" max="6665" width="11.77734375" style="707" customWidth="1"/>
    <col min="6666" max="6666" width="10.77734375" style="707" customWidth="1"/>
    <col min="6667" max="6667" width="11.33203125" style="707" customWidth="1"/>
    <col min="6668" max="6668" width="12.33203125" style="707" customWidth="1"/>
    <col min="6669" max="6669" width="10.6640625" style="707" customWidth="1"/>
    <col min="6670" max="6670" width="4.33203125" style="707" customWidth="1"/>
    <col min="6671" max="6671" width="10.6640625" style="707" customWidth="1"/>
    <col min="6672" max="6672" width="11" style="707" customWidth="1"/>
    <col min="6673" max="6673" width="10.44140625" style="707" customWidth="1"/>
    <col min="6674" max="6674" width="10.77734375" style="707" customWidth="1"/>
    <col min="6675" max="6675" width="8" style="707" customWidth="1"/>
    <col min="6676" max="6676" width="10.109375" style="707" customWidth="1"/>
    <col min="6677" max="6677" width="11.109375" style="707" customWidth="1"/>
    <col min="6678" max="6678" width="12.109375" style="707" customWidth="1"/>
    <col min="6679" max="6912" width="9.33203125" style="707"/>
    <col min="6913" max="6913" width="20.44140625" style="707" customWidth="1"/>
    <col min="6914" max="6914" width="8" style="707" customWidth="1"/>
    <col min="6915" max="6915" width="8.33203125" style="707" customWidth="1"/>
    <col min="6916" max="6916" width="8" style="707" customWidth="1"/>
    <col min="6917" max="6917" width="7.6640625" style="707" customWidth="1"/>
    <col min="6918" max="6918" width="11.77734375" style="707" customWidth="1"/>
    <col min="6919" max="6919" width="11.44140625" style="707" customWidth="1"/>
    <col min="6920" max="6920" width="10.109375" style="707" customWidth="1"/>
    <col min="6921" max="6921" width="11.77734375" style="707" customWidth="1"/>
    <col min="6922" max="6922" width="10.77734375" style="707" customWidth="1"/>
    <col min="6923" max="6923" width="11.33203125" style="707" customWidth="1"/>
    <col min="6924" max="6924" width="12.33203125" style="707" customWidth="1"/>
    <col min="6925" max="6925" width="10.6640625" style="707" customWidth="1"/>
    <col min="6926" max="6926" width="4.33203125" style="707" customWidth="1"/>
    <col min="6927" max="6927" width="10.6640625" style="707" customWidth="1"/>
    <col min="6928" max="6928" width="11" style="707" customWidth="1"/>
    <col min="6929" max="6929" width="10.44140625" style="707" customWidth="1"/>
    <col min="6930" max="6930" width="10.77734375" style="707" customWidth="1"/>
    <col min="6931" max="6931" width="8" style="707" customWidth="1"/>
    <col min="6932" max="6932" width="10.109375" style="707" customWidth="1"/>
    <col min="6933" max="6933" width="11.109375" style="707" customWidth="1"/>
    <col min="6934" max="6934" width="12.109375" style="707" customWidth="1"/>
    <col min="6935" max="7168" width="9.33203125" style="707"/>
    <col min="7169" max="7169" width="20.44140625" style="707" customWidth="1"/>
    <col min="7170" max="7170" width="8" style="707" customWidth="1"/>
    <col min="7171" max="7171" width="8.33203125" style="707" customWidth="1"/>
    <col min="7172" max="7172" width="8" style="707" customWidth="1"/>
    <col min="7173" max="7173" width="7.6640625" style="707" customWidth="1"/>
    <col min="7174" max="7174" width="11.77734375" style="707" customWidth="1"/>
    <col min="7175" max="7175" width="11.44140625" style="707" customWidth="1"/>
    <col min="7176" max="7176" width="10.109375" style="707" customWidth="1"/>
    <col min="7177" max="7177" width="11.77734375" style="707" customWidth="1"/>
    <col min="7178" max="7178" width="10.77734375" style="707" customWidth="1"/>
    <col min="7179" max="7179" width="11.33203125" style="707" customWidth="1"/>
    <col min="7180" max="7180" width="12.33203125" style="707" customWidth="1"/>
    <col min="7181" max="7181" width="10.6640625" style="707" customWidth="1"/>
    <col min="7182" max="7182" width="4.33203125" style="707" customWidth="1"/>
    <col min="7183" max="7183" width="10.6640625" style="707" customWidth="1"/>
    <col min="7184" max="7184" width="11" style="707" customWidth="1"/>
    <col min="7185" max="7185" width="10.44140625" style="707" customWidth="1"/>
    <col min="7186" max="7186" width="10.77734375" style="707" customWidth="1"/>
    <col min="7187" max="7187" width="8" style="707" customWidth="1"/>
    <col min="7188" max="7188" width="10.109375" style="707" customWidth="1"/>
    <col min="7189" max="7189" width="11.109375" style="707" customWidth="1"/>
    <col min="7190" max="7190" width="12.109375" style="707" customWidth="1"/>
    <col min="7191" max="7424" width="9.33203125" style="707"/>
    <col min="7425" max="7425" width="20.44140625" style="707" customWidth="1"/>
    <col min="7426" max="7426" width="8" style="707" customWidth="1"/>
    <col min="7427" max="7427" width="8.33203125" style="707" customWidth="1"/>
    <col min="7428" max="7428" width="8" style="707" customWidth="1"/>
    <col min="7429" max="7429" width="7.6640625" style="707" customWidth="1"/>
    <col min="7430" max="7430" width="11.77734375" style="707" customWidth="1"/>
    <col min="7431" max="7431" width="11.44140625" style="707" customWidth="1"/>
    <col min="7432" max="7432" width="10.109375" style="707" customWidth="1"/>
    <col min="7433" max="7433" width="11.77734375" style="707" customWidth="1"/>
    <col min="7434" max="7434" width="10.77734375" style="707" customWidth="1"/>
    <col min="7435" max="7435" width="11.33203125" style="707" customWidth="1"/>
    <col min="7436" max="7436" width="12.33203125" style="707" customWidth="1"/>
    <col min="7437" max="7437" width="10.6640625" style="707" customWidth="1"/>
    <col min="7438" max="7438" width="4.33203125" style="707" customWidth="1"/>
    <col min="7439" max="7439" width="10.6640625" style="707" customWidth="1"/>
    <col min="7440" max="7440" width="11" style="707" customWidth="1"/>
    <col min="7441" max="7441" width="10.44140625" style="707" customWidth="1"/>
    <col min="7442" max="7442" width="10.77734375" style="707" customWidth="1"/>
    <col min="7443" max="7443" width="8" style="707" customWidth="1"/>
    <col min="7444" max="7444" width="10.109375" style="707" customWidth="1"/>
    <col min="7445" max="7445" width="11.109375" style="707" customWidth="1"/>
    <col min="7446" max="7446" width="12.109375" style="707" customWidth="1"/>
    <col min="7447" max="7680" width="9.33203125" style="707"/>
    <col min="7681" max="7681" width="20.44140625" style="707" customWidth="1"/>
    <col min="7682" max="7682" width="8" style="707" customWidth="1"/>
    <col min="7683" max="7683" width="8.33203125" style="707" customWidth="1"/>
    <col min="7684" max="7684" width="8" style="707" customWidth="1"/>
    <col min="7685" max="7685" width="7.6640625" style="707" customWidth="1"/>
    <col min="7686" max="7686" width="11.77734375" style="707" customWidth="1"/>
    <col min="7687" max="7687" width="11.44140625" style="707" customWidth="1"/>
    <col min="7688" max="7688" width="10.109375" style="707" customWidth="1"/>
    <col min="7689" max="7689" width="11.77734375" style="707" customWidth="1"/>
    <col min="7690" max="7690" width="10.77734375" style="707" customWidth="1"/>
    <col min="7691" max="7691" width="11.33203125" style="707" customWidth="1"/>
    <col min="7692" max="7692" width="12.33203125" style="707" customWidth="1"/>
    <col min="7693" max="7693" width="10.6640625" style="707" customWidth="1"/>
    <col min="7694" max="7694" width="4.33203125" style="707" customWidth="1"/>
    <col min="7695" max="7695" width="10.6640625" style="707" customWidth="1"/>
    <col min="7696" max="7696" width="11" style="707" customWidth="1"/>
    <col min="7697" max="7697" width="10.44140625" style="707" customWidth="1"/>
    <col min="7698" max="7698" width="10.77734375" style="707" customWidth="1"/>
    <col min="7699" max="7699" width="8" style="707" customWidth="1"/>
    <col min="7700" max="7700" width="10.109375" style="707" customWidth="1"/>
    <col min="7701" max="7701" width="11.109375" style="707" customWidth="1"/>
    <col min="7702" max="7702" width="12.109375" style="707" customWidth="1"/>
    <col min="7703" max="7936" width="9.33203125" style="707"/>
    <col min="7937" max="7937" width="20.44140625" style="707" customWidth="1"/>
    <col min="7938" max="7938" width="8" style="707" customWidth="1"/>
    <col min="7939" max="7939" width="8.33203125" style="707" customWidth="1"/>
    <col min="7940" max="7940" width="8" style="707" customWidth="1"/>
    <col min="7941" max="7941" width="7.6640625" style="707" customWidth="1"/>
    <col min="7942" max="7942" width="11.77734375" style="707" customWidth="1"/>
    <col min="7943" max="7943" width="11.44140625" style="707" customWidth="1"/>
    <col min="7944" max="7944" width="10.109375" style="707" customWidth="1"/>
    <col min="7945" max="7945" width="11.77734375" style="707" customWidth="1"/>
    <col min="7946" max="7946" width="10.77734375" style="707" customWidth="1"/>
    <col min="7947" max="7947" width="11.33203125" style="707" customWidth="1"/>
    <col min="7948" max="7948" width="12.33203125" style="707" customWidth="1"/>
    <col min="7949" max="7949" width="10.6640625" style="707" customWidth="1"/>
    <col min="7950" max="7950" width="4.33203125" style="707" customWidth="1"/>
    <col min="7951" max="7951" width="10.6640625" style="707" customWidth="1"/>
    <col min="7952" max="7952" width="11" style="707" customWidth="1"/>
    <col min="7953" max="7953" width="10.44140625" style="707" customWidth="1"/>
    <col min="7954" max="7954" width="10.77734375" style="707" customWidth="1"/>
    <col min="7955" max="7955" width="8" style="707" customWidth="1"/>
    <col min="7956" max="7956" width="10.109375" style="707" customWidth="1"/>
    <col min="7957" max="7957" width="11.109375" style="707" customWidth="1"/>
    <col min="7958" max="7958" width="12.109375" style="707" customWidth="1"/>
    <col min="7959" max="8192" width="9.33203125" style="707"/>
    <col min="8193" max="8193" width="20.44140625" style="707" customWidth="1"/>
    <col min="8194" max="8194" width="8" style="707" customWidth="1"/>
    <col min="8195" max="8195" width="8.33203125" style="707" customWidth="1"/>
    <col min="8196" max="8196" width="8" style="707" customWidth="1"/>
    <col min="8197" max="8197" width="7.6640625" style="707" customWidth="1"/>
    <col min="8198" max="8198" width="11.77734375" style="707" customWidth="1"/>
    <col min="8199" max="8199" width="11.44140625" style="707" customWidth="1"/>
    <col min="8200" max="8200" width="10.109375" style="707" customWidth="1"/>
    <col min="8201" max="8201" width="11.77734375" style="707" customWidth="1"/>
    <col min="8202" max="8202" width="10.77734375" style="707" customWidth="1"/>
    <col min="8203" max="8203" width="11.33203125" style="707" customWidth="1"/>
    <col min="8204" max="8204" width="12.33203125" style="707" customWidth="1"/>
    <col min="8205" max="8205" width="10.6640625" style="707" customWidth="1"/>
    <col min="8206" max="8206" width="4.33203125" style="707" customWidth="1"/>
    <col min="8207" max="8207" width="10.6640625" style="707" customWidth="1"/>
    <col min="8208" max="8208" width="11" style="707" customWidth="1"/>
    <col min="8209" max="8209" width="10.44140625" style="707" customWidth="1"/>
    <col min="8210" max="8210" width="10.77734375" style="707" customWidth="1"/>
    <col min="8211" max="8211" width="8" style="707" customWidth="1"/>
    <col min="8212" max="8212" width="10.109375" style="707" customWidth="1"/>
    <col min="8213" max="8213" width="11.109375" style="707" customWidth="1"/>
    <col min="8214" max="8214" width="12.109375" style="707" customWidth="1"/>
    <col min="8215" max="8448" width="9.33203125" style="707"/>
    <col min="8449" max="8449" width="20.44140625" style="707" customWidth="1"/>
    <col min="8450" max="8450" width="8" style="707" customWidth="1"/>
    <col min="8451" max="8451" width="8.33203125" style="707" customWidth="1"/>
    <col min="8452" max="8452" width="8" style="707" customWidth="1"/>
    <col min="8453" max="8453" width="7.6640625" style="707" customWidth="1"/>
    <col min="8454" max="8454" width="11.77734375" style="707" customWidth="1"/>
    <col min="8455" max="8455" width="11.44140625" style="707" customWidth="1"/>
    <col min="8456" max="8456" width="10.109375" style="707" customWidth="1"/>
    <col min="8457" max="8457" width="11.77734375" style="707" customWidth="1"/>
    <col min="8458" max="8458" width="10.77734375" style="707" customWidth="1"/>
    <col min="8459" max="8459" width="11.33203125" style="707" customWidth="1"/>
    <col min="8460" max="8460" width="12.33203125" style="707" customWidth="1"/>
    <col min="8461" max="8461" width="10.6640625" style="707" customWidth="1"/>
    <col min="8462" max="8462" width="4.33203125" style="707" customWidth="1"/>
    <col min="8463" max="8463" width="10.6640625" style="707" customWidth="1"/>
    <col min="8464" max="8464" width="11" style="707" customWidth="1"/>
    <col min="8465" max="8465" width="10.44140625" style="707" customWidth="1"/>
    <col min="8466" max="8466" width="10.77734375" style="707" customWidth="1"/>
    <col min="8467" max="8467" width="8" style="707" customWidth="1"/>
    <col min="8468" max="8468" width="10.109375" style="707" customWidth="1"/>
    <col min="8469" max="8469" width="11.109375" style="707" customWidth="1"/>
    <col min="8470" max="8470" width="12.109375" style="707" customWidth="1"/>
    <col min="8471" max="8704" width="9.33203125" style="707"/>
    <col min="8705" max="8705" width="20.44140625" style="707" customWidth="1"/>
    <col min="8706" max="8706" width="8" style="707" customWidth="1"/>
    <col min="8707" max="8707" width="8.33203125" style="707" customWidth="1"/>
    <col min="8708" max="8708" width="8" style="707" customWidth="1"/>
    <col min="8709" max="8709" width="7.6640625" style="707" customWidth="1"/>
    <col min="8710" max="8710" width="11.77734375" style="707" customWidth="1"/>
    <col min="8711" max="8711" width="11.44140625" style="707" customWidth="1"/>
    <col min="8712" max="8712" width="10.109375" style="707" customWidth="1"/>
    <col min="8713" max="8713" width="11.77734375" style="707" customWidth="1"/>
    <col min="8714" max="8714" width="10.77734375" style="707" customWidth="1"/>
    <col min="8715" max="8715" width="11.33203125" style="707" customWidth="1"/>
    <col min="8716" max="8716" width="12.33203125" style="707" customWidth="1"/>
    <col min="8717" max="8717" width="10.6640625" style="707" customWidth="1"/>
    <col min="8718" max="8718" width="4.33203125" style="707" customWidth="1"/>
    <col min="8719" max="8719" width="10.6640625" style="707" customWidth="1"/>
    <col min="8720" max="8720" width="11" style="707" customWidth="1"/>
    <col min="8721" max="8721" width="10.44140625" style="707" customWidth="1"/>
    <col min="8722" max="8722" width="10.77734375" style="707" customWidth="1"/>
    <col min="8723" max="8723" width="8" style="707" customWidth="1"/>
    <col min="8724" max="8724" width="10.109375" style="707" customWidth="1"/>
    <col min="8725" max="8725" width="11.109375" style="707" customWidth="1"/>
    <col min="8726" max="8726" width="12.109375" style="707" customWidth="1"/>
    <col min="8727" max="8960" width="9.33203125" style="707"/>
    <col min="8961" max="8961" width="20.44140625" style="707" customWidth="1"/>
    <col min="8962" max="8962" width="8" style="707" customWidth="1"/>
    <col min="8963" max="8963" width="8.33203125" style="707" customWidth="1"/>
    <col min="8964" max="8964" width="8" style="707" customWidth="1"/>
    <col min="8965" max="8965" width="7.6640625" style="707" customWidth="1"/>
    <col min="8966" max="8966" width="11.77734375" style="707" customWidth="1"/>
    <col min="8967" max="8967" width="11.44140625" style="707" customWidth="1"/>
    <col min="8968" max="8968" width="10.109375" style="707" customWidth="1"/>
    <col min="8969" max="8969" width="11.77734375" style="707" customWidth="1"/>
    <col min="8970" max="8970" width="10.77734375" style="707" customWidth="1"/>
    <col min="8971" max="8971" width="11.33203125" style="707" customWidth="1"/>
    <col min="8972" max="8972" width="12.33203125" style="707" customWidth="1"/>
    <col min="8973" max="8973" width="10.6640625" style="707" customWidth="1"/>
    <col min="8974" max="8974" width="4.33203125" style="707" customWidth="1"/>
    <col min="8975" max="8975" width="10.6640625" style="707" customWidth="1"/>
    <col min="8976" max="8976" width="11" style="707" customWidth="1"/>
    <col min="8977" max="8977" width="10.44140625" style="707" customWidth="1"/>
    <col min="8978" max="8978" width="10.77734375" style="707" customWidth="1"/>
    <col min="8979" max="8979" width="8" style="707" customWidth="1"/>
    <col min="8980" max="8980" width="10.109375" style="707" customWidth="1"/>
    <col min="8981" max="8981" width="11.109375" style="707" customWidth="1"/>
    <col min="8982" max="8982" width="12.109375" style="707" customWidth="1"/>
    <col min="8983" max="9216" width="9.33203125" style="707"/>
    <col min="9217" max="9217" width="20.44140625" style="707" customWidth="1"/>
    <col min="9218" max="9218" width="8" style="707" customWidth="1"/>
    <col min="9219" max="9219" width="8.33203125" style="707" customWidth="1"/>
    <col min="9220" max="9220" width="8" style="707" customWidth="1"/>
    <col min="9221" max="9221" width="7.6640625" style="707" customWidth="1"/>
    <col min="9222" max="9222" width="11.77734375" style="707" customWidth="1"/>
    <col min="9223" max="9223" width="11.44140625" style="707" customWidth="1"/>
    <col min="9224" max="9224" width="10.109375" style="707" customWidth="1"/>
    <col min="9225" max="9225" width="11.77734375" style="707" customWidth="1"/>
    <col min="9226" max="9226" width="10.77734375" style="707" customWidth="1"/>
    <col min="9227" max="9227" width="11.33203125" style="707" customWidth="1"/>
    <col min="9228" max="9228" width="12.33203125" style="707" customWidth="1"/>
    <col min="9229" max="9229" width="10.6640625" style="707" customWidth="1"/>
    <col min="9230" max="9230" width="4.33203125" style="707" customWidth="1"/>
    <col min="9231" max="9231" width="10.6640625" style="707" customWidth="1"/>
    <col min="9232" max="9232" width="11" style="707" customWidth="1"/>
    <col min="9233" max="9233" width="10.44140625" style="707" customWidth="1"/>
    <col min="9234" max="9234" width="10.77734375" style="707" customWidth="1"/>
    <col min="9235" max="9235" width="8" style="707" customWidth="1"/>
    <col min="9236" max="9236" width="10.109375" style="707" customWidth="1"/>
    <col min="9237" max="9237" width="11.109375" style="707" customWidth="1"/>
    <col min="9238" max="9238" width="12.109375" style="707" customWidth="1"/>
    <col min="9239" max="9472" width="9.33203125" style="707"/>
    <col min="9473" max="9473" width="20.44140625" style="707" customWidth="1"/>
    <col min="9474" max="9474" width="8" style="707" customWidth="1"/>
    <col min="9475" max="9475" width="8.33203125" style="707" customWidth="1"/>
    <col min="9476" max="9476" width="8" style="707" customWidth="1"/>
    <col min="9477" max="9477" width="7.6640625" style="707" customWidth="1"/>
    <col min="9478" max="9478" width="11.77734375" style="707" customWidth="1"/>
    <col min="9479" max="9479" width="11.44140625" style="707" customWidth="1"/>
    <col min="9480" max="9480" width="10.109375" style="707" customWidth="1"/>
    <col min="9481" max="9481" width="11.77734375" style="707" customWidth="1"/>
    <col min="9482" max="9482" width="10.77734375" style="707" customWidth="1"/>
    <col min="9483" max="9483" width="11.33203125" style="707" customWidth="1"/>
    <col min="9484" max="9484" width="12.33203125" style="707" customWidth="1"/>
    <col min="9485" max="9485" width="10.6640625" style="707" customWidth="1"/>
    <col min="9486" max="9486" width="4.33203125" style="707" customWidth="1"/>
    <col min="9487" max="9487" width="10.6640625" style="707" customWidth="1"/>
    <col min="9488" max="9488" width="11" style="707" customWidth="1"/>
    <col min="9489" max="9489" width="10.44140625" style="707" customWidth="1"/>
    <col min="9490" max="9490" width="10.77734375" style="707" customWidth="1"/>
    <col min="9491" max="9491" width="8" style="707" customWidth="1"/>
    <col min="9492" max="9492" width="10.109375" style="707" customWidth="1"/>
    <col min="9493" max="9493" width="11.109375" style="707" customWidth="1"/>
    <col min="9494" max="9494" width="12.109375" style="707" customWidth="1"/>
    <col min="9495" max="9728" width="9.33203125" style="707"/>
    <col min="9729" max="9729" width="20.44140625" style="707" customWidth="1"/>
    <col min="9730" max="9730" width="8" style="707" customWidth="1"/>
    <col min="9731" max="9731" width="8.33203125" style="707" customWidth="1"/>
    <col min="9732" max="9732" width="8" style="707" customWidth="1"/>
    <col min="9733" max="9733" width="7.6640625" style="707" customWidth="1"/>
    <col min="9734" max="9734" width="11.77734375" style="707" customWidth="1"/>
    <col min="9735" max="9735" width="11.44140625" style="707" customWidth="1"/>
    <col min="9736" max="9736" width="10.109375" style="707" customWidth="1"/>
    <col min="9737" max="9737" width="11.77734375" style="707" customWidth="1"/>
    <col min="9738" max="9738" width="10.77734375" style="707" customWidth="1"/>
    <col min="9739" max="9739" width="11.33203125" style="707" customWidth="1"/>
    <col min="9740" max="9740" width="12.33203125" style="707" customWidth="1"/>
    <col min="9741" max="9741" width="10.6640625" style="707" customWidth="1"/>
    <col min="9742" max="9742" width="4.33203125" style="707" customWidth="1"/>
    <col min="9743" max="9743" width="10.6640625" style="707" customWidth="1"/>
    <col min="9744" max="9744" width="11" style="707" customWidth="1"/>
    <col min="9745" max="9745" width="10.44140625" style="707" customWidth="1"/>
    <col min="9746" max="9746" width="10.77734375" style="707" customWidth="1"/>
    <col min="9747" max="9747" width="8" style="707" customWidth="1"/>
    <col min="9748" max="9748" width="10.109375" style="707" customWidth="1"/>
    <col min="9749" max="9749" width="11.109375" style="707" customWidth="1"/>
    <col min="9750" max="9750" width="12.109375" style="707" customWidth="1"/>
    <col min="9751" max="9984" width="9.33203125" style="707"/>
    <col min="9985" max="9985" width="20.44140625" style="707" customWidth="1"/>
    <col min="9986" max="9986" width="8" style="707" customWidth="1"/>
    <col min="9987" max="9987" width="8.33203125" style="707" customWidth="1"/>
    <col min="9988" max="9988" width="8" style="707" customWidth="1"/>
    <col min="9989" max="9989" width="7.6640625" style="707" customWidth="1"/>
    <col min="9990" max="9990" width="11.77734375" style="707" customWidth="1"/>
    <col min="9991" max="9991" width="11.44140625" style="707" customWidth="1"/>
    <col min="9992" max="9992" width="10.109375" style="707" customWidth="1"/>
    <col min="9993" max="9993" width="11.77734375" style="707" customWidth="1"/>
    <col min="9994" max="9994" width="10.77734375" style="707" customWidth="1"/>
    <col min="9995" max="9995" width="11.33203125" style="707" customWidth="1"/>
    <col min="9996" max="9996" width="12.33203125" style="707" customWidth="1"/>
    <col min="9997" max="9997" width="10.6640625" style="707" customWidth="1"/>
    <col min="9998" max="9998" width="4.33203125" style="707" customWidth="1"/>
    <col min="9999" max="9999" width="10.6640625" style="707" customWidth="1"/>
    <col min="10000" max="10000" width="11" style="707" customWidth="1"/>
    <col min="10001" max="10001" width="10.44140625" style="707" customWidth="1"/>
    <col min="10002" max="10002" width="10.77734375" style="707" customWidth="1"/>
    <col min="10003" max="10003" width="8" style="707" customWidth="1"/>
    <col min="10004" max="10004" width="10.109375" style="707" customWidth="1"/>
    <col min="10005" max="10005" width="11.109375" style="707" customWidth="1"/>
    <col min="10006" max="10006" width="12.109375" style="707" customWidth="1"/>
    <col min="10007" max="10240" width="9.33203125" style="707"/>
    <col min="10241" max="10241" width="20.44140625" style="707" customWidth="1"/>
    <col min="10242" max="10242" width="8" style="707" customWidth="1"/>
    <col min="10243" max="10243" width="8.33203125" style="707" customWidth="1"/>
    <col min="10244" max="10244" width="8" style="707" customWidth="1"/>
    <col min="10245" max="10245" width="7.6640625" style="707" customWidth="1"/>
    <col min="10246" max="10246" width="11.77734375" style="707" customWidth="1"/>
    <col min="10247" max="10247" width="11.44140625" style="707" customWidth="1"/>
    <col min="10248" max="10248" width="10.109375" style="707" customWidth="1"/>
    <col min="10249" max="10249" width="11.77734375" style="707" customWidth="1"/>
    <col min="10250" max="10250" width="10.77734375" style="707" customWidth="1"/>
    <col min="10251" max="10251" width="11.33203125" style="707" customWidth="1"/>
    <col min="10252" max="10252" width="12.33203125" style="707" customWidth="1"/>
    <col min="10253" max="10253" width="10.6640625" style="707" customWidth="1"/>
    <col min="10254" max="10254" width="4.33203125" style="707" customWidth="1"/>
    <col min="10255" max="10255" width="10.6640625" style="707" customWidth="1"/>
    <col min="10256" max="10256" width="11" style="707" customWidth="1"/>
    <col min="10257" max="10257" width="10.44140625" style="707" customWidth="1"/>
    <col min="10258" max="10258" width="10.77734375" style="707" customWidth="1"/>
    <col min="10259" max="10259" width="8" style="707" customWidth="1"/>
    <col min="10260" max="10260" width="10.109375" style="707" customWidth="1"/>
    <col min="10261" max="10261" width="11.109375" style="707" customWidth="1"/>
    <col min="10262" max="10262" width="12.109375" style="707" customWidth="1"/>
    <col min="10263" max="10496" width="9.33203125" style="707"/>
    <col min="10497" max="10497" width="20.44140625" style="707" customWidth="1"/>
    <col min="10498" max="10498" width="8" style="707" customWidth="1"/>
    <col min="10499" max="10499" width="8.33203125" style="707" customWidth="1"/>
    <col min="10500" max="10500" width="8" style="707" customWidth="1"/>
    <col min="10501" max="10501" width="7.6640625" style="707" customWidth="1"/>
    <col min="10502" max="10502" width="11.77734375" style="707" customWidth="1"/>
    <col min="10503" max="10503" width="11.44140625" style="707" customWidth="1"/>
    <col min="10504" max="10504" width="10.109375" style="707" customWidth="1"/>
    <col min="10505" max="10505" width="11.77734375" style="707" customWidth="1"/>
    <col min="10506" max="10506" width="10.77734375" style="707" customWidth="1"/>
    <col min="10507" max="10507" width="11.33203125" style="707" customWidth="1"/>
    <col min="10508" max="10508" width="12.33203125" style="707" customWidth="1"/>
    <col min="10509" max="10509" width="10.6640625" style="707" customWidth="1"/>
    <col min="10510" max="10510" width="4.33203125" style="707" customWidth="1"/>
    <col min="10511" max="10511" width="10.6640625" style="707" customWidth="1"/>
    <col min="10512" max="10512" width="11" style="707" customWidth="1"/>
    <col min="10513" max="10513" width="10.44140625" style="707" customWidth="1"/>
    <col min="10514" max="10514" width="10.77734375" style="707" customWidth="1"/>
    <col min="10515" max="10515" width="8" style="707" customWidth="1"/>
    <col min="10516" max="10516" width="10.109375" style="707" customWidth="1"/>
    <col min="10517" max="10517" width="11.109375" style="707" customWidth="1"/>
    <col min="10518" max="10518" width="12.109375" style="707" customWidth="1"/>
    <col min="10519" max="10752" width="9.33203125" style="707"/>
    <col min="10753" max="10753" width="20.44140625" style="707" customWidth="1"/>
    <col min="10754" max="10754" width="8" style="707" customWidth="1"/>
    <col min="10755" max="10755" width="8.33203125" style="707" customWidth="1"/>
    <col min="10756" max="10756" width="8" style="707" customWidth="1"/>
    <col min="10757" max="10757" width="7.6640625" style="707" customWidth="1"/>
    <col min="10758" max="10758" width="11.77734375" style="707" customWidth="1"/>
    <col min="10759" max="10759" width="11.44140625" style="707" customWidth="1"/>
    <col min="10760" max="10760" width="10.109375" style="707" customWidth="1"/>
    <col min="10761" max="10761" width="11.77734375" style="707" customWidth="1"/>
    <col min="10762" max="10762" width="10.77734375" style="707" customWidth="1"/>
    <col min="10763" max="10763" width="11.33203125" style="707" customWidth="1"/>
    <col min="10764" max="10764" width="12.33203125" style="707" customWidth="1"/>
    <col min="10765" max="10765" width="10.6640625" style="707" customWidth="1"/>
    <col min="10766" max="10766" width="4.33203125" style="707" customWidth="1"/>
    <col min="10767" max="10767" width="10.6640625" style="707" customWidth="1"/>
    <col min="10768" max="10768" width="11" style="707" customWidth="1"/>
    <col min="10769" max="10769" width="10.44140625" style="707" customWidth="1"/>
    <col min="10770" max="10770" width="10.77734375" style="707" customWidth="1"/>
    <col min="10771" max="10771" width="8" style="707" customWidth="1"/>
    <col min="10772" max="10772" width="10.109375" style="707" customWidth="1"/>
    <col min="10773" max="10773" width="11.109375" style="707" customWidth="1"/>
    <col min="10774" max="10774" width="12.109375" style="707" customWidth="1"/>
    <col min="10775" max="11008" width="9.33203125" style="707"/>
    <col min="11009" max="11009" width="20.44140625" style="707" customWidth="1"/>
    <col min="11010" max="11010" width="8" style="707" customWidth="1"/>
    <col min="11011" max="11011" width="8.33203125" style="707" customWidth="1"/>
    <col min="11012" max="11012" width="8" style="707" customWidth="1"/>
    <col min="11013" max="11013" width="7.6640625" style="707" customWidth="1"/>
    <col min="11014" max="11014" width="11.77734375" style="707" customWidth="1"/>
    <col min="11015" max="11015" width="11.44140625" style="707" customWidth="1"/>
    <col min="11016" max="11016" width="10.109375" style="707" customWidth="1"/>
    <col min="11017" max="11017" width="11.77734375" style="707" customWidth="1"/>
    <col min="11018" max="11018" width="10.77734375" style="707" customWidth="1"/>
    <col min="11019" max="11019" width="11.33203125" style="707" customWidth="1"/>
    <col min="11020" max="11020" width="12.33203125" style="707" customWidth="1"/>
    <col min="11021" max="11021" width="10.6640625" style="707" customWidth="1"/>
    <col min="11022" max="11022" width="4.33203125" style="707" customWidth="1"/>
    <col min="11023" max="11023" width="10.6640625" style="707" customWidth="1"/>
    <col min="11024" max="11024" width="11" style="707" customWidth="1"/>
    <col min="11025" max="11025" width="10.44140625" style="707" customWidth="1"/>
    <col min="11026" max="11026" width="10.77734375" style="707" customWidth="1"/>
    <col min="11027" max="11027" width="8" style="707" customWidth="1"/>
    <col min="11028" max="11028" width="10.109375" style="707" customWidth="1"/>
    <col min="11029" max="11029" width="11.109375" style="707" customWidth="1"/>
    <col min="11030" max="11030" width="12.109375" style="707" customWidth="1"/>
    <col min="11031" max="11264" width="9.33203125" style="707"/>
    <col min="11265" max="11265" width="20.44140625" style="707" customWidth="1"/>
    <col min="11266" max="11266" width="8" style="707" customWidth="1"/>
    <col min="11267" max="11267" width="8.33203125" style="707" customWidth="1"/>
    <col min="11268" max="11268" width="8" style="707" customWidth="1"/>
    <col min="11269" max="11269" width="7.6640625" style="707" customWidth="1"/>
    <col min="11270" max="11270" width="11.77734375" style="707" customWidth="1"/>
    <col min="11271" max="11271" width="11.44140625" style="707" customWidth="1"/>
    <col min="11272" max="11272" width="10.109375" style="707" customWidth="1"/>
    <col min="11273" max="11273" width="11.77734375" style="707" customWidth="1"/>
    <col min="11274" max="11274" width="10.77734375" style="707" customWidth="1"/>
    <col min="11275" max="11275" width="11.33203125" style="707" customWidth="1"/>
    <col min="11276" max="11276" width="12.33203125" style="707" customWidth="1"/>
    <col min="11277" max="11277" width="10.6640625" style="707" customWidth="1"/>
    <col min="11278" max="11278" width="4.33203125" style="707" customWidth="1"/>
    <col min="11279" max="11279" width="10.6640625" style="707" customWidth="1"/>
    <col min="11280" max="11280" width="11" style="707" customWidth="1"/>
    <col min="11281" max="11281" width="10.44140625" style="707" customWidth="1"/>
    <col min="11282" max="11282" width="10.77734375" style="707" customWidth="1"/>
    <col min="11283" max="11283" width="8" style="707" customWidth="1"/>
    <col min="11284" max="11284" width="10.109375" style="707" customWidth="1"/>
    <col min="11285" max="11285" width="11.109375" style="707" customWidth="1"/>
    <col min="11286" max="11286" width="12.109375" style="707" customWidth="1"/>
    <col min="11287" max="11520" width="9.33203125" style="707"/>
    <col min="11521" max="11521" width="20.44140625" style="707" customWidth="1"/>
    <col min="11522" max="11522" width="8" style="707" customWidth="1"/>
    <col min="11523" max="11523" width="8.33203125" style="707" customWidth="1"/>
    <col min="11524" max="11524" width="8" style="707" customWidth="1"/>
    <col min="11525" max="11525" width="7.6640625" style="707" customWidth="1"/>
    <col min="11526" max="11526" width="11.77734375" style="707" customWidth="1"/>
    <col min="11527" max="11527" width="11.44140625" style="707" customWidth="1"/>
    <col min="11528" max="11528" width="10.109375" style="707" customWidth="1"/>
    <col min="11529" max="11529" width="11.77734375" style="707" customWidth="1"/>
    <col min="11530" max="11530" width="10.77734375" style="707" customWidth="1"/>
    <col min="11531" max="11531" width="11.33203125" style="707" customWidth="1"/>
    <col min="11532" max="11532" width="12.33203125" style="707" customWidth="1"/>
    <col min="11533" max="11533" width="10.6640625" style="707" customWidth="1"/>
    <col min="11534" max="11534" width="4.33203125" style="707" customWidth="1"/>
    <col min="11535" max="11535" width="10.6640625" style="707" customWidth="1"/>
    <col min="11536" max="11536" width="11" style="707" customWidth="1"/>
    <col min="11537" max="11537" width="10.44140625" style="707" customWidth="1"/>
    <col min="11538" max="11538" width="10.77734375" style="707" customWidth="1"/>
    <col min="11539" max="11539" width="8" style="707" customWidth="1"/>
    <col min="11540" max="11540" width="10.109375" style="707" customWidth="1"/>
    <col min="11541" max="11541" width="11.109375" style="707" customWidth="1"/>
    <col min="11542" max="11542" width="12.109375" style="707" customWidth="1"/>
    <col min="11543" max="11776" width="9.33203125" style="707"/>
    <col min="11777" max="11777" width="20.44140625" style="707" customWidth="1"/>
    <col min="11778" max="11778" width="8" style="707" customWidth="1"/>
    <col min="11779" max="11779" width="8.33203125" style="707" customWidth="1"/>
    <col min="11780" max="11780" width="8" style="707" customWidth="1"/>
    <col min="11781" max="11781" width="7.6640625" style="707" customWidth="1"/>
    <col min="11782" max="11782" width="11.77734375" style="707" customWidth="1"/>
    <col min="11783" max="11783" width="11.44140625" style="707" customWidth="1"/>
    <col min="11784" max="11784" width="10.109375" style="707" customWidth="1"/>
    <col min="11785" max="11785" width="11.77734375" style="707" customWidth="1"/>
    <col min="11786" max="11786" width="10.77734375" style="707" customWidth="1"/>
    <col min="11787" max="11787" width="11.33203125" style="707" customWidth="1"/>
    <col min="11788" max="11788" width="12.33203125" style="707" customWidth="1"/>
    <col min="11789" max="11789" width="10.6640625" style="707" customWidth="1"/>
    <col min="11790" max="11790" width="4.33203125" style="707" customWidth="1"/>
    <col min="11791" max="11791" width="10.6640625" style="707" customWidth="1"/>
    <col min="11792" max="11792" width="11" style="707" customWidth="1"/>
    <col min="11793" max="11793" width="10.44140625" style="707" customWidth="1"/>
    <col min="11794" max="11794" width="10.77734375" style="707" customWidth="1"/>
    <col min="11795" max="11795" width="8" style="707" customWidth="1"/>
    <col min="11796" max="11796" width="10.109375" style="707" customWidth="1"/>
    <col min="11797" max="11797" width="11.109375" style="707" customWidth="1"/>
    <col min="11798" max="11798" width="12.109375" style="707" customWidth="1"/>
    <col min="11799" max="12032" width="9.33203125" style="707"/>
    <col min="12033" max="12033" width="20.44140625" style="707" customWidth="1"/>
    <col min="12034" max="12034" width="8" style="707" customWidth="1"/>
    <col min="12035" max="12035" width="8.33203125" style="707" customWidth="1"/>
    <col min="12036" max="12036" width="8" style="707" customWidth="1"/>
    <col min="12037" max="12037" width="7.6640625" style="707" customWidth="1"/>
    <col min="12038" max="12038" width="11.77734375" style="707" customWidth="1"/>
    <col min="12039" max="12039" width="11.44140625" style="707" customWidth="1"/>
    <col min="12040" max="12040" width="10.109375" style="707" customWidth="1"/>
    <col min="12041" max="12041" width="11.77734375" style="707" customWidth="1"/>
    <col min="12042" max="12042" width="10.77734375" style="707" customWidth="1"/>
    <col min="12043" max="12043" width="11.33203125" style="707" customWidth="1"/>
    <col min="12044" max="12044" width="12.33203125" style="707" customWidth="1"/>
    <col min="12045" max="12045" width="10.6640625" style="707" customWidth="1"/>
    <col min="12046" max="12046" width="4.33203125" style="707" customWidth="1"/>
    <col min="12047" max="12047" width="10.6640625" style="707" customWidth="1"/>
    <col min="12048" max="12048" width="11" style="707" customWidth="1"/>
    <col min="12049" max="12049" width="10.44140625" style="707" customWidth="1"/>
    <col min="12050" max="12050" width="10.77734375" style="707" customWidth="1"/>
    <col min="12051" max="12051" width="8" style="707" customWidth="1"/>
    <col min="12052" max="12052" width="10.109375" style="707" customWidth="1"/>
    <col min="12053" max="12053" width="11.109375" style="707" customWidth="1"/>
    <col min="12054" max="12054" width="12.109375" style="707" customWidth="1"/>
    <col min="12055" max="12288" width="9.33203125" style="707"/>
    <col min="12289" max="12289" width="20.44140625" style="707" customWidth="1"/>
    <col min="12290" max="12290" width="8" style="707" customWidth="1"/>
    <col min="12291" max="12291" width="8.33203125" style="707" customWidth="1"/>
    <col min="12292" max="12292" width="8" style="707" customWidth="1"/>
    <col min="12293" max="12293" width="7.6640625" style="707" customWidth="1"/>
    <col min="12294" max="12294" width="11.77734375" style="707" customWidth="1"/>
    <col min="12295" max="12295" width="11.44140625" style="707" customWidth="1"/>
    <col min="12296" max="12296" width="10.109375" style="707" customWidth="1"/>
    <col min="12297" max="12297" width="11.77734375" style="707" customWidth="1"/>
    <col min="12298" max="12298" width="10.77734375" style="707" customWidth="1"/>
    <col min="12299" max="12299" width="11.33203125" style="707" customWidth="1"/>
    <col min="12300" max="12300" width="12.33203125" style="707" customWidth="1"/>
    <col min="12301" max="12301" width="10.6640625" style="707" customWidth="1"/>
    <col min="12302" max="12302" width="4.33203125" style="707" customWidth="1"/>
    <col min="12303" max="12303" width="10.6640625" style="707" customWidth="1"/>
    <col min="12304" max="12304" width="11" style="707" customWidth="1"/>
    <col min="12305" max="12305" width="10.44140625" style="707" customWidth="1"/>
    <col min="12306" max="12306" width="10.77734375" style="707" customWidth="1"/>
    <col min="12307" max="12307" width="8" style="707" customWidth="1"/>
    <col min="12308" max="12308" width="10.109375" style="707" customWidth="1"/>
    <col min="12309" max="12309" width="11.109375" style="707" customWidth="1"/>
    <col min="12310" max="12310" width="12.109375" style="707" customWidth="1"/>
    <col min="12311" max="12544" width="9.33203125" style="707"/>
    <col min="12545" max="12545" width="20.44140625" style="707" customWidth="1"/>
    <col min="12546" max="12546" width="8" style="707" customWidth="1"/>
    <col min="12547" max="12547" width="8.33203125" style="707" customWidth="1"/>
    <col min="12548" max="12548" width="8" style="707" customWidth="1"/>
    <col min="12549" max="12549" width="7.6640625" style="707" customWidth="1"/>
    <col min="12550" max="12550" width="11.77734375" style="707" customWidth="1"/>
    <col min="12551" max="12551" width="11.44140625" style="707" customWidth="1"/>
    <col min="12552" max="12552" width="10.109375" style="707" customWidth="1"/>
    <col min="12553" max="12553" width="11.77734375" style="707" customWidth="1"/>
    <col min="12554" max="12554" width="10.77734375" style="707" customWidth="1"/>
    <col min="12555" max="12555" width="11.33203125" style="707" customWidth="1"/>
    <col min="12556" max="12556" width="12.33203125" style="707" customWidth="1"/>
    <col min="12557" max="12557" width="10.6640625" style="707" customWidth="1"/>
    <col min="12558" max="12558" width="4.33203125" style="707" customWidth="1"/>
    <col min="12559" max="12559" width="10.6640625" style="707" customWidth="1"/>
    <col min="12560" max="12560" width="11" style="707" customWidth="1"/>
    <col min="12561" max="12561" width="10.44140625" style="707" customWidth="1"/>
    <col min="12562" max="12562" width="10.77734375" style="707" customWidth="1"/>
    <col min="12563" max="12563" width="8" style="707" customWidth="1"/>
    <col min="12564" max="12564" width="10.109375" style="707" customWidth="1"/>
    <col min="12565" max="12565" width="11.109375" style="707" customWidth="1"/>
    <col min="12566" max="12566" width="12.109375" style="707" customWidth="1"/>
    <col min="12567" max="12800" width="9.33203125" style="707"/>
    <col min="12801" max="12801" width="20.44140625" style="707" customWidth="1"/>
    <col min="12802" max="12802" width="8" style="707" customWidth="1"/>
    <col min="12803" max="12803" width="8.33203125" style="707" customWidth="1"/>
    <col min="12804" max="12804" width="8" style="707" customWidth="1"/>
    <col min="12805" max="12805" width="7.6640625" style="707" customWidth="1"/>
    <col min="12806" max="12806" width="11.77734375" style="707" customWidth="1"/>
    <col min="12807" max="12807" width="11.44140625" style="707" customWidth="1"/>
    <col min="12808" max="12808" width="10.109375" style="707" customWidth="1"/>
    <col min="12809" max="12809" width="11.77734375" style="707" customWidth="1"/>
    <col min="12810" max="12810" width="10.77734375" style="707" customWidth="1"/>
    <col min="12811" max="12811" width="11.33203125" style="707" customWidth="1"/>
    <col min="12812" max="12812" width="12.33203125" style="707" customWidth="1"/>
    <col min="12813" max="12813" width="10.6640625" style="707" customWidth="1"/>
    <col min="12814" max="12814" width="4.33203125" style="707" customWidth="1"/>
    <col min="12815" max="12815" width="10.6640625" style="707" customWidth="1"/>
    <col min="12816" max="12816" width="11" style="707" customWidth="1"/>
    <col min="12817" max="12817" width="10.44140625" style="707" customWidth="1"/>
    <col min="12818" max="12818" width="10.77734375" style="707" customWidth="1"/>
    <col min="12819" max="12819" width="8" style="707" customWidth="1"/>
    <col min="12820" max="12820" width="10.109375" style="707" customWidth="1"/>
    <col min="12821" max="12821" width="11.109375" style="707" customWidth="1"/>
    <col min="12822" max="12822" width="12.109375" style="707" customWidth="1"/>
    <col min="12823" max="13056" width="9.33203125" style="707"/>
    <col min="13057" max="13057" width="20.44140625" style="707" customWidth="1"/>
    <col min="13058" max="13058" width="8" style="707" customWidth="1"/>
    <col min="13059" max="13059" width="8.33203125" style="707" customWidth="1"/>
    <col min="13060" max="13060" width="8" style="707" customWidth="1"/>
    <col min="13061" max="13061" width="7.6640625" style="707" customWidth="1"/>
    <col min="13062" max="13062" width="11.77734375" style="707" customWidth="1"/>
    <col min="13063" max="13063" width="11.44140625" style="707" customWidth="1"/>
    <col min="13064" max="13064" width="10.109375" style="707" customWidth="1"/>
    <col min="13065" max="13065" width="11.77734375" style="707" customWidth="1"/>
    <col min="13066" max="13066" width="10.77734375" style="707" customWidth="1"/>
    <col min="13067" max="13067" width="11.33203125" style="707" customWidth="1"/>
    <col min="13068" max="13068" width="12.33203125" style="707" customWidth="1"/>
    <col min="13069" max="13069" width="10.6640625" style="707" customWidth="1"/>
    <col min="13070" max="13070" width="4.33203125" style="707" customWidth="1"/>
    <col min="13071" max="13071" width="10.6640625" style="707" customWidth="1"/>
    <col min="13072" max="13072" width="11" style="707" customWidth="1"/>
    <col min="13073" max="13073" width="10.44140625" style="707" customWidth="1"/>
    <col min="13074" max="13074" width="10.77734375" style="707" customWidth="1"/>
    <col min="13075" max="13075" width="8" style="707" customWidth="1"/>
    <col min="13076" max="13076" width="10.109375" style="707" customWidth="1"/>
    <col min="13077" max="13077" width="11.109375" style="707" customWidth="1"/>
    <col min="13078" max="13078" width="12.109375" style="707" customWidth="1"/>
    <col min="13079" max="13312" width="9.33203125" style="707"/>
    <col min="13313" max="13313" width="20.44140625" style="707" customWidth="1"/>
    <col min="13314" max="13314" width="8" style="707" customWidth="1"/>
    <col min="13315" max="13315" width="8.33203125" style="707" customWidth="1"/>
    <col min="13316" max="13316" width="8" style="707" customWidth="1"/>
    <col min="13317" max="13317" width="7.6640625" style="707" customWidth="1"/>
    <col min="13318" max="13318" width="11.77734375" style="707" customWidth="1"/>
    <col min="13319" max="13319" width="11.44140625" style="707" customWidth="1"/>
    <col min="13320" max="13320" width="10.109375" style="707" customWidth="1"/>
    <col min="13321" max="13321" width="11.77734375" style="707" customWidth="1"/>
    <col min="13322" max="13322" width="10.77734375" style="707" customWidth="1"/>
    <col min="13323" max="13323" width="11.33203125" style="707" customWidth="1"/>
    <col min="13324" max="13324" width="12.33203125" style="707" customWidth="1"/>
    <col min="13325" max="13325" width="10.6640625" style="707" customWidth="1"/>
    <col min="13326" max="13326" width="4.33203125" style="707" customWidth="1"/>
    <col min="13327" max="13327" width="10.6640625" style="707" customWidth="1"/>
    <col min="13328" max="13328" width="11" style="707" customWidth="1"/>
    <col min="13329" max="13329" width="10.44140625" style="707" customWidth="1"/>
    <col min="13330" max="13330" width="10.77734375" style="707" customWidth="1"/>
    <col min="13331" max="13331" width="8" style="707" customWidth="1"/>
    <col min="13332" max="13332" width="10.109375" style="707" customWidth="1"/>
    <col min="13333" max="13333" width="11.109375" style="707" customWidth="1"/>
    <col min="13334" max="13334" width="12.109375" style="707" customWidth="1"/>
    <col min="13335" max="13568" width="9.33203125" style="707"/>
    <col min="13569" max="13569" width="20.44140625" style="707" customWidth="1"/>
    <col min="13570" max="13570" width="8" style="707" customWidth="1"/>
    <col min="13571" max="13571" width="8.33203125" style="707" customWidth="1"/>
    <col min="13572" max="13572" width="8" style="707" customWidth="1"/>
    <col min="13573" max="13573" width="7.6640625" style="707" customWidth="1"/>
    <col min="13574" max="13574" width="11.77734375" style="707" customWidth="1"/>
    <col min="13575" max="13575" width="11.44140625" style="707" customWidth="1"/>
    <col min="13576" max="13576" width="10.109375" style="707" customWidth="1"/>
    <col min="13577" max="13577" width="11.77734375" style="707" customWidth="1"/>
    <col min="13578" max="13578" width="10.77734375" style="707" customWidth="1"/>
    <col min="13579" max="13579" width="11.33203125" style="707" customWidth="1"/>
    <col min="13580" max="13580" width="12.33203125" style="707" customWidth="1"/>
    <col min="13581" max="13581" width="10.6640625" style="707" customWidth="1"/>
    <col min="13582" max="13582" width="4.33203125" style="707" customWidth="1"/>
    <col min="13583" max="13583" width="10.6640625" style="707" customWidth="1"/>
    <col min="13584" max="13584" width="11" style="707" customWidth="1"/>
    <col min="13585" max="13585" width="10.44140625" style="707" customWidth="1"/>
    <col min="13586" max="13586" width="10.77734375" style="707" customWidth="1"/>
    <col min="13587" max="13587" width="8" style="707" customWidth="1"/>
    <col min="13588" max="13588" width="10.109375" style="707" customWidth="1"/>
    <col min="13589" max="13589" width="11.109375" style="707" customWidth="1"/>
    <col min="13590" max="13590" width="12.109375" style="707" customWidth="1"/>
    <col min="13591" max="13824" width="9.33203125" style="707"/>
    <col min="13825" max="13825" width="20.44140625" style="707" customWidth="1"/>
    <col min="13826" max="13826" width="8" style="707" customWidth="1"/>
    <col min="13827" max="13827" width="8.33203125" style="707" customWidth="1"/>
    <col min="13828" max="13828" width="8" style="707" customWidth="1"/>
    <col min="13829" max="13829" width="7.6640625" style="707" customWidth="1"/>
    <col min="13830" max="13830" width="11.77734375" style="707" customWidth="1"/>
    <col min="13831" max="13831" width="11.44140625" style="707" customWidth="1"/>
    <col min="13832" max="13832" width="10.109375" style="707" customWidth="1"/>
    <col min="13833" max="13833" width="11.77734375" style="707" customWidth="1"/>
    <col min="13834" max="13834" width="10.77734375" style="707" customWidth="1"/>
    <col min="13835" max="13835" width="11.33203125" style="707" customWidth="1"/>
    <col min="13836" max="13836" width="12.33203125" style="707" customWidth="1"/>
    <col min="13837" max="13837" width="10.6640625" style="707" customWidth="1"/>
    <col min="13838" max="13838" width="4.33203125" style="707" customWidth="1"/>
    <col min="13839" max="13839" width="10.6640625" style="707" customWidth="1"/>
    <col min="13840" max="13840" width="11" style="707" customWidth="1"/>
    <col min="13841" max="13841" width="10.44140625" style="707" customWidth="1"/>
    <col min="13842" max="13842" width="10.77734375" style="707" customWidth="1"/>
    <col min="13843" max="13843" width="8" style="707" customWidth="1"/>
    <col min="13844" max="13844" width="10.109375" style="707" customWidth="1"/>
    <col min="13845" max="13845" width="11.109375" style="707" customWidth="1"/>
    <col min="13846" max="13846" width="12.109375" style="707" customWidth="1"/>
    <col min="13847" max="14080" width="9.33203125" style="707"/>
    <col min="14081" max="14081" width="20.44140625" style="707" customWidth="1"/>
    <col min="14082" max="14082" width="8" style="707" customWidth="1"/>
    <col min="14083" max="14083" width="8.33203125" style="707" customWidth="1"/>
    <col min="14084" max="14084" width="8" style="707" customWidth="1"/>
    <col min="14085" max="14085" width="7.6640625" style="707" customWidth="1"/>
    <col min="14086" max="14086" width="11.77734375" style="707" customWidth="1"/>
    <col min="14087" max="14087" width="11.44140625" style="707" customWidth="1"/>
    <col min="14088" max="14088" width="10.109375" style="707" customWidth="1"/>
    <col min="14089" max="14089" width="11.77734375" style="707" customWidth="1"/>
    <col min="14090" max="14090" width="10.77734375" style="707" customWidth="1"/>
    <col min="14091" max="14091" width="11.33203125" style="707" customWidth="1"/>
    <col min="14092" max="14092" width="12.33203125" style="707" customWidth="1"/>
    <col min="14093" max="14093" width="10.6640625" style="707" customWidth="1"/>
    <col min="14094" max="14094" width="4.33203125" style="707" customWidth="1"/>
    <col min="14095" max="14095" width="10.6640625" style="707" customWidth="1"/>
    <col min="14096" max="14096" width="11" style="707" customWidth="1"/>
    <col min="14097" max="14097" width="10.44140625" style="707" customWidth="1"/>
    <col min="14098" max="14098" width="10.77734375" style="707" customWidth="1"/>
    <col min="14099" max="14099" width="8" style="707" customWidth="1"/>
    <col min="14100" max="14100" width="10.109375" style="707" customWidth="1"/>
    <col min="14101" max="14101" width="11.109375" style="707" customWidth="1"/>
    <col min="14102" max="14102" width="12.109375" style="707" customWidth="1"/>
    <col min="14103" max="14336" width="9.33203125" style="707"/>
    <col min="14337" max="14337" width="20.44140625" style="707" customWidth="1"/>
    <col min="14338" max="14338" width="8" style="707" customWidth="1"/>
    <col min="14339" max="14339" width="8.33203125" style="707" customWidth="1"/>
    <col min="14340" max="14340" width="8" style="707" customWidth="1"/>
    <col min="14341" max="14341" width="7.6640625" style="707" customWidth="1"/>
    <col min="14342" max="14342" width="11.77734375" style="707" customWidth="1"/>
    <col min="14343" max="14343" width="11.44140625" style="707" customWidth="1"/>
    <col min="14344" max="14344" width="10.109375" style="707" customWidth="1"/>
    <col min="14345" max="14345" width="11.77734375" style="707" customWidth="1"/>
    <col min="14346" max="14346" width="10.77734375" style="707" customWidth="1"/>
    <col min="14347" max="14347" width="11.33203125" style="707" customWidth="1"/>
    <col min="14348" max="14348" width="12.33203125" style="707" customWidth="1"/>
    <col min="14349" max="14349" width="10.6640625" style="707" customWidth="1"/>
    <col min="14350" max="14350" width="4.33203125" style="707" customWidth="1"/>
    <col min="14351" max="14351" width="10.6640625" style="707" customWidth="1"/>
    <col min="14352" max="14352" width="11" style="707" customWidth="1"/>
    <col min="14353" max="14353" width="10.44140625" style="707" customWidth="1"/>
    <col min="14354" max="14354" width="10.77734375" style="707" customWidth="1"/>
    <col min="14355" max="14355" width="8" style="707" customWidth="1"/>
    <col min="14356" max="14356" width="10.109375" style="707" customWidth="1"/>
    <col min="14357" max="14357" width="11.109375" style="707" customWidth="1"/>
    <col min="14358" max="14358" width="12.109375" style="707" customWidth="1"/>
    <col min="14359" max="14592" width="9.33203125" style="707"/>
    <col min="14593" max="14593" width="20.44140625" style="707" customWidth="1"/>
    <col min="14594" max="14594" width="8" style="707" customWidth="1"/>
    <col min="14595" max="14595" width="8.33203125" style="707" customWidth="1"/>
    <col min="14596" max="14596" width="8" style="707" customWidth="1"/>
    <col min="14597" max="14597" width="7.6640625" style="707" customWidth="1"/>
    <col min="14598" max="14598" width="11.77734375" style="707" customWidth="1"/>
    <col min="14599" max="14599" width="11.44140625" style="707" customWidth="1"/>
    <col min="14600" max="14600" width="10.109375" style="707" customWidth="1"/>
    <col min="14601" max="14601" width="11.77734375" style="707" customWidth="1"/>
    <col min="14602" max="14602" width="10.77734375" style="707" customWidth="1"/>
    <col min="14603" max="14603" width="11.33203125" style="707" customWidth="1"/>
    <col min="14604" max="14604" width="12.33203125" style="707" customWidth="1"/>
    <col min="14605" max="14605" width="10.6640625" style="707" customWidth="1"/>
    <col min="14606" max="14606" width="4.33203125" style="707" customWidth="1"/>
    <col min="14607" max="14607" width="10.6640625" style="707" customWidth="1"/>
    <col min="14608" max="14608" width="11" style="707" customWidth="1"/>
    <col min="14609" max="14609" width="10.44140625" style="707" customWidth="1"/>
    <col min="14610" max="14610" width="10.77734375" style="707" customWidth="1"/>
    <col min="14611" max="14611" width="8" style="707" customWidth="1"/>
    <col min="14612" max="14612" width="10.109375" style="707" customWidth="1"/>
    <col min="14613" max="14613" width="11.109375" style="707" customWidth="1"/>
    <col min="14614" max="14614" width="12.109375" style="707" customWidth="1"/>
    <col min="14615" max="14848" width="9.33203125" style="707"/>
    <col min="14849" max="14849" width="20.44140625" style="707" customWidth="1"/>
    <col min="14850" max="14850" width="8" style="707" customWidth="1"/>
    <col min="14851" max="14851" width="8.33203125" style="707" customWidth="1"/>
    <col min="14852" max="14852" width="8" style="707" customWidth="1"/>
    <col min="14853" max="14853" width="7.6640625" style="707" customWidth="1"/>
    <col min="14854" max="14854" width="11.77734375" style="707" customWidth="1"/>
    <col min="14855" max="14855" width="11.44140625" style="707" customWidth="1"/>
    <col min="14856" max="14856" width="10.109375" style="707" customWidth="1"/>
    <col min="14857" max="14857" width="11.77734375" style="707" customWidth="1"/>
    <col min="14858" max="14858" width="10.77734375" style="707" customWidth="1"/>
    <col min="14859" max="14859" width="11.33203125" style="707" customWidth="1"/>
    <col min="14860" max="14860" width="12.33203125" style="707" customWidth="1"/>
    <col min="14861" max="14861" width="10.6640625" style="707" customWidth="1"/>
    <col min="14862" max="14862" width="4.33203125" style="707" customWidth="1"/>
    <col min="14863" max="14863" width="10.6640625" style="707" customWidth="1"/>
    <col min="14864" max="14864" width="11" style="707" customWidth="1"/>
    <col min="14865" max="14865" width="10.44140625" style="707" customWidth="1"/>
    <col min="14866" max="14866" width="10.77734375" style="707" customWidth="1"/>
    <col min="14867" max="14867" width="8" style="707" customWidth="1"/>
    <col min="14868" max="14868" width="10.109375" style="707" customWidth="1"/>
    <col min="14869" max="14869" width="11.109375" style="707" customWidth="1"/>
    <col min="14870" max="14870" width="12.109375" style="707" customWidth="1"/>
    <col min="14871" max="15104" width="9.33203125" style="707"/>
    <col min="15105" max="15105" width="20.44140625" style="707" customWidth="1"/>
    <col min="15106" max="15106" width="8" style="707" customWidth="1"/>
    <col min="15107" max="15107" width="8.33203125" style="707" customWidth="1"/>
    <col min="15108" max="15108" width="8" style="707" customWidth="1"/>
    <col min="15109" max="15109" width="7.6640625" style="707" customWidth="1"/>
    <col min="15110" max="15110" width="11.77734375" style="707" customWidth="1"/>
    <col min="15111" max="15111" width="11.44140625" style="707" customWidth="1"/>
    <col min="15112" max="15112" width="10.109375" style="707" customWidth="1"/>
    <col min="15113" max="15113" width="11.77734375" style="707" customWidth="1"/>
    <col min="15114" max="15114" width="10.77734375" style="707" customWidth="1"/>
    <col min="15115" max="15115" width="11.33203125" style="707" customWidth="1"/>
    <col min="15116" max="15116" width="12.33203125" style="707" customWidth="1"/>
    <col min="15117" max="15117" width="10.6640625" style="707" customWidth="1"/>
    <col min="15118" max="15118" width="4.33203125" style="707" customWidth="1"/>
    <col min="15119" max="15119" width="10.6640625" style="707" customWidth="1"/>
    <col min="15120" max="15120" width="11" style="707" customWidth="1"/>
    <col min="15121" max="15121" width="10.44140625" style="707" customWidth="1"/>
    <col min="15122" max="15122" width="10.77734375" style="707" customWidth="1"/>
    <col min="15123" max="15123" width="8" style="707" customWidth="1"/>
    <col min="15124" max="15124" width="10.109375" style="707" customWidth="1"/>
    <col min="15125" max="15125" width="11.109375" style="707" customWidth="1"/>
    <col min="15126" max="15126" width="12.109375" style="707" customWidth="1"/>
    <col min="15127" max="15360" width="9.33203125" style="707"/>
    <col min="15361" max="15361" width="20.44140625" style="707" customWidth="1"/>
    <col min="15362" max="15362" width="8" style="707" customWidth="1"/>
    <col min="15363" max="15363" width="8.33203125" style="707" customWidth="1"/>
    <col min="15364" max="15364" width="8" style="707" customWidth="1"/>
    <col min="15365" max="15365" width="7.6640625" style="707" customWidth="1"/>
    <col min="15366" max="15366" width="11.77734375" style="707" customWidth="1"/>
    <col min="15367" max="15367" width="11.44140625" style="707" customWidth="1"/>
    <col min="15368" max="15368" width="10.109375" style="707" customWidth="1"/>
    <col min="15369" max="15369" width="11.77734375" style="707" customWidth="1"/>
    <col min="15370" max="15370" width="10.77734375" style="707" customWidth="1"/>
    <col min="15371" max="15371" width="11.33203125" style="707" customWidth="1"/>
    <col min="15372" max="15372" width="12.33203125" style="707" customWidth="1"/>
    <col min="15373" max="15373" width="10.6640625" style="707" customWidth="1"/>
    <col min="15374" max="15374" width="4.33203125" style="707" customWidth="1"/>
    <col min="15375" max="15375" width="10.6640625" style="707" customWidth="1"/>
    <col min="15376" max="15376" width="11" style="707" customWidth="1"/>
    <col min="15377" max="15377" width="10.44140625" style="707" customWidth="1"/>
    <col min="15378" max="15378" width="10.77734375" style="707" customWidth="1"/>
    <col min="15379" max="15379" width="8" style="707" customWidth="1"/>
    <col min="15380" max="15380" width="10.109375" style="707" customWidth="1"/>
    <col min="15381" max="15381" width="11.109375" style="707" customWidth="1"/>
    <col min="15382" max="15382" width="12.109375" style="707" customWidth="1"/>
    <col min="15383" max="15616" width="9.33203125" style="707"/>
    <col min="15617" max="15617" width="20.44140625" style="707" customWidth="1"/>
    <col min="15618" max="15618" width="8" style="707" customWidth="1"/>
    <col min="15619" max="15619" width="8.33203125" style="707" customWidth="1"/>
    <col min="15620" max="15620" width="8" style="707" customWidth="1"/>
    <col min="15621" max="15621" width="7.6640625" style="707" customWidth="1"/>
    <col min="15622" max="15622" width="11.77734375" style="707" customWidth="1"/>
    <col min="15623" max="15623" width="11.44140625" style="707" customWidth="1"/>
    <col min="15624" max="15624" width="10.109375" style="707" customWidth="1"/>
    <col min="15625" max="15625" width="11.77734375" style="707" customWidth="1"/>
    <col min="15626" max="15626" width="10.77734375" style="707" customWidth="1"/>
    <col min="15627" max="15627" width="11.33203125" style="707" customWidth="1"/>
    <col min="15628" max="15628" width="12.33203125" style="707" customWidth="1"/>
    <col min="15629" max="15629" width="10.6640625" style="707" customWidth="1"/>
    <col min="15630" max="15630" width="4.33203125" style="707" customWidth="1"/>
    <col min="15631" max="15631" width="10.6640625" style="707" customWidth="1"/>
    <col min="15632" max="15632" width="11" style="707" customWidth="1"/>
    <col min="15633" max="15633" width="10.44140625" style="707" customWidth="1"/>
    <col min="15634" max="15634" width="10.77734375" style="707" customWidth="1"/>
    <col min="15635" max="15635" width="8" style="707" customWidth="1"/>
    <col min="15636" max="15636" width="10.109375" style="707" customWidth="1"/>
    <col min="15637" max="15637" width="11.109375" style="707" customWidth="1"/>
    <col min="15638" max="15638" width="12.109375" style="707" customWidth="1"/>
    <col min="15639" max="15872" width="9.33203125" style="707"/>
    <col min="15873" max="15873" width="20.44140625" style="707" customWidth="1"/>
    <col min="15874" max="15874" width="8" style="707" customWidth="1"/>
    <col min="15875" max="15875" width="8.33203125" style="707" customWidth="1"/>
    <col min="15876" max="15876" width="8" style="707" customWidth="1"/>
    <col min="15877" max="15877" width="7.6640625" style="707" customWidth="1"/>
    <col min="15878" max="15878" width="11.77734375" style="707" customWidth="1"/>
    <col min="15879" max="15879" width="11.44140625" style="707" customWidth="1"/>
    <col min="15880" max="15880" width="10.109375" style="707" customWidth="1"/>
    <col min="15881" max="15881" width="11.77734375" style="707" customWidth="1"/>
    <col min="15882" max="15882" width="10.77734375" style="707" customWidth="1"/>
    <col min="15883" max="15883" width="11.33203125" style="707" customWidth="1"/>
    <col min="15884" max="15884" width="12.33203125" style="707" customWidth="1"/>
    <col min="15885" max="15885" width="10.6640625" style="707" customWidth="1"/>
    <col min="15886" max="15886" width="4.33203125" style="707" customWidth="1"/>
    <col min="15887" max="15887" width="10.6640625" style="707" customWidth="1"/>
    <col min="15888" max="15888" width="11" style="707" customWidth="1"/>
    <col min="15889" max="15889" width="10.44140625" style="707" customWidth="1"/>
    <col min="15890" max="15890" width="10.77734375" style="707" customWidth="1"/>
    <col min="15891" max="15891" width="8" style="707" customWidth="1"/>
    <col min="15892" max="15892" width="10.109375" style="707" customWidth="1"/>
    <col min="15893" max="15893" width="11.109375" style="707" customWidth="1"/>
    <col min="15894" max="15894" width="12.109375" style="707" customWidth="1"/>
    <col min="15895" max="16128" width="9.33203125" style="707"/>
    <col min="16129" max="16129" width="20.44140625" style="707" customWidth="1"/>
    <col min="16130" max="16130" width="8" style="707" customWidth="1"/>
    <col min="16131" max="16131" width="8.33203125" style="707" customWidth="1"/>
    <col min="16132" max="16132" width="8" style="707" customWidth="1"/>
    <col min="16133" max="16133" width="7.6640625" style="707" customWidth="1"/>
    <col min="16134" max="16134" width="11.77734375" style="707" customWidth="1"/>
    <col min="16135" max="16135" width="11.44140625" style="707" customWidth="1"/>
    <col min="16136" max="16136" width="10.109375" style="707" customWidth="1"/>
    <col min="16137" max="16137" width="11.77734375" style="707" customWidth="1"/>
    <col min="16138" max="16138" width="10.77734375" style="707" customWidth="1"/>
    <col min="16139" max="16139" width="11.33203125" style="707" customWidth="1"/>
    <col min="16140" max="16140" width="12.33203125" style="707" customWidth="1"/>
    <col min="16141" max="16141" width="10.6640625" style="707" customWidth="1"/>
    <col min="16142" max="16142" width="4.33203125" style="707" customWidth="1"/>
    <col min="16143" max="16143" width="10.6640625" style="707" customWidth="1"/>
    <col min="16144" max="16144" width="11" style="707" customWidth="1"/>
    <col min="16145" max="16145" width="10.44140625" style="707" customWidth="1"/>
    <col min="16146" max="16146" width="10.77734375" style="707" customWidth="1"/>
    <col min="16147" max="16147" width="8" style="707" customWidth="1"/>
    <col min="16148" max="16148" width="10.109375" style="707" customWidth="1"/>
    <col min="16149" max="16149" width="11.109375" style="707" customWidth="1"/>
    <col min="16150" max="16150" width="12.109375" style="707" customWidth="1"/>
    <col min="16151" max="16384" width="9.33203125" style="707"/>
  </cols>
  <sheetData>
    <row r="1" spans="1:22" ht="15" customHeight="1" x14ac:dyDescent="0.25">
      <c r="A1" s="1718" t="s">
        <v>0</v>
      </c>
      <c r="B1" s="1721" t="s">
        <v>1237</v>
      </c>
      <c r="C1" s="1722"/>
      <c r="D1" s="1722"/>
      <c r="E1" s="1723"/>
      <c r="F1" s="1726" t="s">
        <v>1241</v>
      </c>
      <c r="G1" s="1727"/>
      <c r="H1" s="1727"/>
      <c r="I1" s="1727"/>
      <c r="J1" s="1727"/>
      <c r="K1" s="1727"/>
      <c r="L1" s="1727"/>
      <c r="M1" s="1727"/>
      <c r="N1" s="1727"/>
      <c r="O1" s="1727"/>
      <c r="P1" s="1727"/>
      <c r="Q1" s="1727"/>
      <c r="R1" s="1728"/>
      <c r="S1" s="1729" t="s">
        <v>1295</v>
      </c>
      <c r="T1" s="1730"/>
      <c r="U1" s="1730"/>
      <c r="V1" s="1731"/>
    </row>
    <row r="2" spans="1:22" ht="21" customHeight="1" x14ac:dyDescent="0.25">
      <c r="A2" s="1719"/>
      <c r="B2" s="1724"/>
      <c r="C2" s="1724"/>
      <c r="D2" s="1724"/>
      <c r="E2" s="1725"/>
      <c r="F2" s="1735" t="s">
        <v>1296</v>
      </c>
      <c r="G2" s="1736"/>
      <c r="H2" s="1737"/>
      <c r="I2" s="1735" t="s">
        <v>1239</v>
      </c>
      <c r="J2" s="1736"/>
      <c r="K2" s="1737"/>
      <c r="L2" s="1738" t="s">
        <v>1297</v>
      </c>
      <c r="M2" s="1739"/>
      <c r="N2" s="1740"/>
      <c r="O2" s="1741" t="s">
        <v>1298</v>
      </c>
      <c r="P2" s="1742"/>
      <c r="Q2" s="1742"/>
      <c r="R2" s="1743"/>
      <c r="S2" s="1732"/>
      <c r="T2" s="1733"/>
      <c r="U2" s="1733"/>
      <c r="V2" s="1734"/>
    </row>
    <row r="3" spans="1:22" ht="82.5" customHeight="1" x14ac:dyDescent="0.25">
      <c r="A3" s="1720"/>
      <c r="B3" s="708" t="s">
        <v>1299</v>
      </c>
      <c r="C3" s="709" t="s">
        <v>1300</v>
      </c>
      <c r="D3" s="709" t="s">
        <v>1301</v>
      </c>
      <c r="E3" s="710" t="s">
        <v>1302</v>
      </c>
      <c r="F3" s="709" t="s">
        <v>1303</v>
      </c>
      <c r="G3" s="709" t="s">
        <v>1304</v>
      </c>
      <c r="H3" s="709" t="s">
        <v>1301</v>
      </c>
      <c r="I3" s="709" t="s">
        <v>1305</v>
      </c>
      <c r="J3" s="709" t="s">
        <v>1306</v>
      </c>
      <c r="K3" s="709" t="s">
        <v>1307</v>
      </c>
      <c r="L3" s="709" t="s">
        <v>1305</v>
      </c>
      <c r="M3" s="709" t="s">
        <v>1306</v>
      </c>
      <c r="N3" s="709" t="s">
        <v>1307</v>
      </c>
      <c r="O3" s="709" t="s">
        <v>1303</v>
      </c>
      <c r="P3" s="709" t="s">
        <v>1304</v>
      </c>
      <c r="Q3" s="709" t="s">
        <v>1308</v>
      </c>
      <c r="R3" s="709" t="s">
        <v>1309</v>
      </c>
      <c r="S3" s="711" t="s">
        <v>1303</v>
      </c>
      <c r="T3" s="711" t="s">
        <v>1304</v>
      </c>
      <c r="U3" s="711" t="s">
        <v>1308</v>
      </c>
      <c r="V3" s="712" t="s">
        <v>1310</v>
      </c>
    </row>
    <row r="4" spans="1:22" ht="15.75" customHeight="1" x14ac:dyDescent="0.25">
      <c r="A4" s="713" t="s">
        <v>755</v>
      </c>
      <c r="B4" s="1332">
        <v>285</v>
      </c>
      <c r="C4" s="1332">
        <v>10009</v>
      </c>
      <c r="D4" s="1332">
        <v>-8603</v>
      </c>
      <c r="E4" s="715">
        <f t="shared" ref="E4:E23" si="0">SUM(B4-C4-D4)</f>
        <v>-1121</v>
      </c>
      <c r="F4" s="1332">
        <v>48551</v>
      </c>
      <c r="G4" s="1332">
        <v>6180</v>
      </c>
      <c r="H4" s="1332">
        <v>7959</v>
      </c>
      <c r="I4" s="1332">
        <v>23867</v>
      </c>
      <c r="J4" s="1332">
        <v>3830</v>
      </c>
      <c r="K4" s="1332">
        <v>25742</v>
      </c>
      <c r="L4" s="1332">
        <v>50329</v>
      </c>
      <c r="M4" s="1332">
        <v>52391</v>
      </c>
      <c r="N4" s="714"/>
      <c r="O4" s="714">
        <f t="shared" ref="O4:Q23" si="1">SUM(F4+I4+L4)</f>
        <v>122747</v>
      </c>
      <c r="P4" s="714">
        <f t="shared" si="1"/>
        <v>62401</v>
      </c>
      <c r="Q4" s="714">
        <f t="shared" si="1"/>
        <v>33701</v>
      </c>
      <c r="R4" s="716">
        <f t="shared" ref="R4:R23" si="2">O4-P4-Q4</f>
        <v>26645</v>
      </c>
      <c r="S4" s="717"/>
      <c r="T4" s="717"/>
      <c r="U4" s="717"/>
      <c r="V4" s="715">
        <f t="shared" ref="V4:V21" si="3">SUM(S4-T4-U4)</f>
        <v>0</v>
      </c>
    </row>
    <row r="5" spans="1:22" ht="15.75" customHeight="1" x14ac:dyDescent="0.25">
      <c r="A5" s="718" t="s">
        <v>1311</v>
      </c>
      <c r="B5" s="1332">
        <v>2630</v>
      </c>
      <c r="C5" s="1332">
        <v>2396</v>
      </c>
      <c r="D5" s="1332">
        <v>234</v>
      </c>
      <c r="E5" s="715">
        <f t="shared" si="0"/>
        <v>0</v>
      </c>
      <c r="F5" s="1332">
        <v>966</v>
      </c>
      <c r="G5" s="1332">
        <v>166</v>
      </c>
      <c r="H5" s="1332">
        <v>5037</v>
      </c>
      <c r="I5" s="1332">
        <v>79776</v>
      </c>
      <c r="J5" s="1332">
        <v>85068</v>
      </c>
      <c r="K5" s="1332">
        <v>-4438</v>
      </c>
      <c r="L5" s="1332">
        <v>1250</v>
      </c>
      <c r="M5" s="1332">
        <v>1250</v>
      </c>
      <c r="N5" s="714"/>
      <c r="O5" s="714">
        <f t="shared" si="1"/>
        <v>81992</v>
      </c>
      <c r="P5" s="714">
        <f t="shared" si="1"/>
        <v>86484</v>
      </c>
      <c r="Q5" s="714">
        <f t="shared" si="1"/>
        <v>599</v>
      </c>
      <c r="R5" s="716">
        <f t="shared" si="2"/>
        <v>-5091</v>
      </c>
      <c r="S5" s="717"/>
      <c r="T5" s="717"/>
      <c r="U5" s="717"/>
      <c r="V5" s="715">
        <f t="shared" si="3"/>
        <v>0</v>
      </c>
    </row>
    <row r="6" spans="1:22" ht="26.25" customHeight="1" x14ac:dyDescent="0.25">
      <c r="A6" s="718" t="s">
        <v>1312</v>
      </c>
      <c r="B6" s="1333"/>
      <c r="C6" s="1333"/>
      <c r="D6" s="1333"/>
      <c r="E6" s="715">
        <f t="shared" si="0"/>
        <v>0</v>
      </c>
      <c r="F6" s="1333">
        <v>4691</v>
      </c>
      <c r="G6" s="1333"/>
      <c r="H6" s="1333">
        <v>13493</v>
      </c>
      <c r="I6" s="1333">
        <v>4260</v>
      </c>
      <c r="J6" s="1333">
        <v>303</v>
      </c>
      <c r="K6" s="1333">
        <v>5288</v>
      </c>
      <c r="L6" s="1333">
        <v>8951</v>
      </c>
      <c r="M6" s="1333">
        <v>8951</v>
      </c>
      <c r="N6" s="717"/>
      <c r="O6" s="714">
        <f t="shared" si="1"/>
        <v>17902</v>
      </c>
      <c r="P6" s="714">
        <f t="shared" si="1"/>
        <v>9254</v>
      </c>
      <c r="Q6" s="714">
        <f t="shared" si="1"/>
        <v>18781</v>
      </c>
      <c r="R6" s="716">
        <f t="shared" si="2"/>
        <v>-10133</v>
      </c>
      <c r="S6" s="717"/>
      <c r="T6" s="717"/>
      <c r="U6" s="717"/>
      <c r="V6" s="715">
        <f t="shared" si="3"/>
        <v>0</v>
      </c>
    </row>
    <row r="7" spans="1:22" ht="17.25" customHeight="1" x14ac:dyDescent="0.25">
      <c r="A7" s="718" t="s">
        <v>1313</v>
      </c>
      <c r="B7" s="1333"/>
      <c r="C7" s="1333"/>
      <c r="D7" s="1333"/>
      <c r="E7" s="715">
        <f t="shared" si="0"/>
        <v>0</v>
      </c>
      <c r="F7" s="1333"/>
      <c r="G7" s="1333"/>
      <c r="H7" s="1333">
        <v>17207</v>
      </c>
      <c r="I7" s="1333">
        <v>2042</v>
      </c>
      <c r="J7" s="1333">
        <v>259</v>
      </c>
      <c r="K7" s="1333">
        <v>3706</v>
      </c>
      <c r="L7" s="1333">
        <v>2042</v>
      </c>
      <c r="M7" s="1333">
        <v>2042</v>
      </c>
      <c r="N7" s="717"/>
      <c r="O7" s="714">
        <f t="shared" si="1"/>
        <v>4084</v>
      </c>
      <c r="P7" s="714">
        <f t="shared" si="1"/>
        <v>2301</v>
      </c>
      <c r="Q7" s="714">
        <f t="shared" si="1"/>
        <v>20913</v>
      </c>
      <c r="R7" s="716">
        <f t="shared" si="2"/>
        <v>-19130</v>
      </c>
      <c r="S7" s="717"/>
      <c r="T7" s="717"/>
      <c r="U7" s="717"/>
      <c r="V7" s="715">
        <f t="shared" si="3"/>
        <v>0</v>
      </c>
    </row>
    <row r="8" spans="1:22" ht="27.75" customHeight="1" x14ac:dyDescent="0.25">
      <c r="A8" s="719" t="s">
        <v>1314</v>
      </c>
      <c r="B8" s="1334"/>
      <c r="C8" s="1334">
        <v>143</v>
      </c>
      <c r="D8" s="1333">
        <v>-143</v>
      </c>
      <c r="E8" s="715">
        <f t="shared" si="0"/>
        <v>0</v>
      </c>
      <c r="F8" s="1333"/>
      <c r="G8" s="1333"/>
      <c r="H8" s="1333">
        <v>9</v>
      </c>
      <c r="I8" s="1333">
        <v>3264</v>
      </c>
      <c r="J8" s="1333">
        <v>2648</v>
      </c>
      <c r="K8" s="1333">
        <v>1316</v>
      </c>
      <c r="L8" s="1333">
        <v>3264</v>
      </c>
      <c r="M8" s="1333">
        <v>3264</v>
      </c>
      <c r="N8" s="717"/>
      <c r="O8" s="714">
        <f t="shared" si="1"/>
        <v>6528</v>
      </c>
      <c r="P8" s="714">
        <f t="shared" si="1"/>
        <v>5912</v>
      </c>
      <c r="Q8" s="714">
        <f t="shared" si="1"/>
        <v>1325</v>
      </c>
      <c r="R8" s="716">
        <f t="shared" si="2"/>
        <v>-709</v>
      </c>
      <c r="S8" s="717"/>
      <c r="T8" s="717"/>
      <c r="U8" s="717"/>
      <c r="V8" s="715">
        <f t="shared" si="3"/>
        <v>0</v>
      </c>
    </row>
    <row r="9" spans="1:22" ht="23.25" customHeight="1" x14ac:dyDescent="0.25">
      <c r="A9" s="718" t="s">
        <v>1315</v>
      </c>
      <c r="B9" s="1333"/>
      <c r="C9" s="1333"/>
      <c r="D9" s="1333"/>
      <c r="E9" s="715">
        <f t="shared" si="0"/>
        <v>0</v>
      </c>
      <c r="F9" s="1333">
        <v>8505</v>
      </c>
      <c r="G9" s="1333"/>
      <c r="H9" s="1333">
        <v>6203</v>
      </c>
      <c r="I9" s="1333">
        <v>5014</v>
      </c>
      <c r="J9" s="1333">
        <v>82</v>
      </c>
      <c r="K9" s="1333">
        <v>2342</v>
      </c>
      <c r="L9" s="1333">
        <v>2524</v>
      </c>
      <c r="M9" s="1333">
        <v>2285</v>
      </c>
      <c r="N9" s="717"/>
      <c r="O9" s="714">
        <f t="shared" si="1"/>
        <v>16043</v>
      </c>
      <c r="P9" s="714">
        <f t="shared" si="1"/>
        <v>2367</v>
      </c>
      <c r="Q9" s="714">
        <f t="shared" si="1"/>
        <v>8545</v>
      </c>
      <c r="R9" s="716">
        <f t="shared" si="2"/>
        <v>5131</v>
      </c>
      <c r="S9" s="717"/>
      <c r="T9" s="717"/>
      <c r="U9" s="717"/>
      <c r="V9" s="715">
        <f t="shared" si="3"/>
        <v>0</v>
      </c>
    </row>
    <row r="10" spans="1:22" ht="24.75" customHeight="1" x14ac:dyDescent="0.25">
      <c r="A10" s="718" t="s">
        <v>1316</v>
      </c>
      <c r="B10" s="1333"/>
      <c r="C10" s="1333"/>
      <c r="D10" s="1333"/>
      <c r="E10" s="715">
        <f t="shared" si="0"/>
        <v>0</v>
      </c>
      <c r="F10" s="1333">
        <v>1233</v>
      </c>
      <c r="G10" s="1333"/>
      <c r="H10" s="1333">
        <v>6082</v>
      </c>
      <c r="I10" s="1333">
        <v>1798</v>
      </c>
      <c r="J10" s="1333">
        <v>373</v>
      </c>
      <c r="K10" s="1333">
        <v>852</v>
      </c>
      <c r="L10" s="1333">
        <v>2035</v>
      </c>
      <c r="M10" s="1333">
        <v>2035</v>
      </c>
      <c r="N10" s="717"/>
      <c r="O10" s="714">
        <f t="shared" si="1"/>
        <v>5066</v>
      </c>
      <c r="P10" s="714">
        <f t="shared" si="1"/>
        <v>2408</v>
      </c>
      <c r="Q10" s="714">
        <f t="shared" si="1"/>
        <v>6934</v>
      </c>
      <c r="R10" s="716">
        <f t="shared" si="2"/>
        <v>-4276</v>
      </c>
      <c r="S10" s="717"/>
      <c r="T10" s="717"/>
      <c r="U10" s="717"/>
      <c r="V10" s="715">
        <f t="shared" si="3"/>
        <v>0</v>
      </c>
    </row>
    <row r="11" spans="1:22" ht="17.25" customHeight="1" x14ac:dyDescent="0.25">
      <c r="A11" s="718" t="s">
        <v>1317</v>
      </c>
      <c r="B11" s="1333"/>
      <c r="C11" s="1333"/>
      <c r="D11" s="1333"/>
      <c r="E11" s="715">
        <f t="shared" si="0"/>
        <v>0</v>
      </c>
      <c r="F11" s="1333">
        <v>997</v>
      </c>
      <c r="G11" s="1333"/>
      <c r="H11" s="1333">
        <v>9411</v>
      </c>
      <c r="I11" s="1333">
        <v>4627</v>
      </c>
      <c r="J11" s="1333">
        <v>1541</v>
      </c>
      <c r="K11" s="1333">
        <v>2834</v>
      </c>
      <c r="L11" s="1333">
        <v>3840</v>
      </c>
      <c r="M11" s="1333">
        <v>3840</v>
      </c>
      <c r="N11" s="717"/>
      <c r="O11" s="714">
        <f t="shared" si="1"/>
        <v>9464</v>
      </c>
      <c r="P11" s="714">
        <f t="shared" si="1"/>
        <v>5381</v>
      </c>
      <c r="Q11" s="714">
        <f t="shared" si="1"/>
        <v>12245</v>
      </c>
      <c r="R11" s="716">
        <f t="shared" si="2"/>
        <v>-8162</v>
      </c>
      <c r="S11" s="717"/>
      <c r="T11" s="717"/>
      <c r="U11" s="717"/>
      <c r="V11" s="715">
        <f t="shared" si="3"/>
        <v>0</v>
      </c>
    </row>
    <row r="12" spans="1:22" ht="22.5" customHeight="1" x14ac:dyDescent="0.25">
      <c r="A12" s="718" t="s">
        <v>1318</v>
      </c>
      <c r="B12" s="1334"/>
      <c r="C12" s="1334"/>
      <c r="D12" s="1333"/>
      <c r="E12" s="715">
        <f t="shared" si="0"/>
        <v>0</v>
      </c>
      <c r="F12" s="1333">
        <v>1337</v>
      </c>
      <c r="G12" s="1333"/>
      <c r="H12" s="1333">
        <v>6044</v>
      </c>
      <c r="I12" s="1333">
        <v>1774</v>
      </c>
      <c r="J12" s="1333">
        <v>27</v>
      </c>
      <c r="K12" s="1333">
        <v>1309</v>
      </c>
      <c r="L12" s="1333">
        <v>3110</v>
      </c>
      <c r="M12" s="1333">
        <v>3110</v>
      </c>
      <c r="N12" s="717"/>
      <c r="O12" s="714">
        <f t="shared" si="1"/>
        <v>6221</v>
      </c>
      <c r="P12" s="714">
        <f t="shared" si="1"/>
        <v>3137</v>
      </c>
      <c r="Q12" s="714">
        <f t="shared" si="1"/>
        <v>7353</v>
      </c>
      <c r="R12" s="716">
        <f t="shared" si="2"/>
        <v>-4269</v>
      </c>
      <c r="S12" s="717"/>
      <c r="T12" s="717"/>
      <c r="U12" s="717"/>
      <c r="V12" s="715">
        <f t="shared" si="3"/>
        <v>0</v>
      </c>
    </row>
    <row r="13" spans="1:22" ht="26.25" customHeight="1" x14ac:dyDescent="0.25">
      <c r="A13" s="632" t="s">
        <v>764</v>
      </c>
      <c r="B13" s="1334"/>
      <c r="C13" s="1334"/>
      <c r="D13" s="1333"/>
      <c r="E13" s="715">
        <f t="shared" si="0"/>
        <v>0</v>
      </c>
      <c r="F13" s="1333"/>
      <c r="G13" s="1333"/>
      <c r="H13" s="1333"/>
      <c r="I13" s="1333">
        <v>38</v>
      </c>
      <c r="J13" s="1333"/>
      <c r="K13" s="1333">
        <v>38</v>
      </c>
      <c r="L13" s="1333">
        <v>38</v>
      </c>
      <c r="M13" s="1333">
        <v>38</v>
      </c>
      <c r="N13" s="717"/>
      <c r="O13" s="714">
        <f t="shared" si="1"/>
        <v>76</v>
      </c>
      <c r="P13" s="714">
        <f t="shared" si="1"/>
        <v>38</v>
      </c>
      <c r="Q13" s="714">
        <f t="shared" si="1"/>
        <v>38</v>
      </c>
      <c r="R13" s="716">
        <f t="shared" si="2"/>
        <v>0</v>
      </c>
      <c r="S13" s="717"/>
      <c r="T13" s="717"/>
      <c r="U13" s="717"/>
      <c r="V13" s="715">
        <f t="shared" si="3"/>
        <v>0</v>
      </c>
    </row>
    <row r="14" spans="1:22" ht="15.75" customHeight="1" x14ac:dyDescent="0.25">
      <c r="A14" s="718" t="s">
        <v>1319</v>
      </c>
      <c r="B14" s="1333">
        <v>159</v>
      </c>
      <c r="C14" s="1333">
        <v>159</v>
      </c>
      <c r="D14" s="1333">
        <v>16</v>
      </c>
      <c r="E14" s="715">
        <f t="shared" si="0"/>
        <v>-16</v>
      </c>
      <c r="F14" s="1333">
        <v>60070</v>
      </c>
      <c r="G14" s="1333"/>
      <c r="H14" s="1333">
        <v>35672</v>
      </c>
      <c r="I14" s="1333">
        <v>9090</v>
      </c>
      <c r="J14" s="1333">
        <v>518</v>
      </c>
      <c r="K14" s="1333">
        <v>8032</v>
      </c>
      <c r="L14" s="1333">
        <v>13701</v>
      </c>
      <c r="M14" s="1333">
        <v>13701</v>
      </c>
      <c r="N14" s="717"/>
      <c r="O14" s="714">
        <f t="shared" si="1"/>
        <v>82861</v>
      </c>
      <c r="P14" s="714">
        <f t="shared" si="1"/>
        <v>14219</v>
      </c>
      <c r="Q14" s="714">
        <f t="shared" si="1"/>
        <v>43704</v>
      </c>
      <c r="R14" s="716">
        <f t="shared" si="2"/>
        <v>24938</v>
      </c>
      <c r="S14" s="717"/>
      <c r="T14" s="717"/>
      <c r="U14" s="717"/>
      <c r="V14" s="715">
        <f t="shared" si="3"/>
        <v>0</v>
      </c>
    </row>
    <row r="15" spans="1:22" ht="14.25" customHeight="1" x14ac:dyDescent="0.25">
      <c r="A15" s="718" t="s">
        <v>1151</v>
      </c>
      <c r="B15" s="1334"/>
      <c r="C15" s="1334"/>
      <c r="D15" s="1333"/>
      <c r="E15" s="715">
        <f t="shared" si="0"/>
        <v>0</v>
      </c>
      <c r="F15" s="1333"/>
      <c r="G15" s="1333"/>
      <c r="H15" s="1333"/>
      <c r="I15" s="1333">
        <v>8723</v>
      </c>
      <c r="J15" s="1333">
        <v>569</v>
      </c>
      <c r="K15" s="1333">
        <v>3432</v>
      </c>
      <c r="L15" s="1333">
        <v>227</v>
      </c>
      <c r="M15" s="1333">
        <v>227</v>
      </c>
      <c r="N15" s="717"/>
      <c r="O15" s="714">
        <f t="shared" si="1"/>
        <v>8950</v>
      </c>
      <c r="P15" s="714">
        <f t="shared" si="1"/>
        <v>796</v>
      </c>
      <c r="Q15" s="714">
        <f t="shared" si="1"/>
        <v>3432</v>
      </c>
      <c r="R15" s="716">
        <f t="shared" si="2"/>
        <v>4722</v>
      </c>
      <c r="S15" s="717"/>
      <c r="T15" s="717"/>
      <c r="U15" s="717"/>
      <c r="V15" s="715">
        <f t="shared" si="3"/>
        <v>0</v>
      </c>
    </row>
    <row r="16" spans="1:22" ht="24.75" customHeight="1" x14ac:dyDescent="0.25">
      <c r="A16" s="720" t="s">
        <v>767</v>
      </c>
      <c r="B16" s="1334">
        <v>110</v>
      </c>
      <c r="C16" s="1334">
        <v>2066</v>
      </c>
      <c r="D16" s="1333">
        <v>-1500</v>
      </c>
      <c r="E16" s="715">
        <f t="shared" si="0"/>
        <v>-456</v>
      </c>
      <c r="F16" s="1333">
        <v>390</v>
      </c>
      <c r="G16" s="1333"/>
      <c r="H16" s="1333">
        <v>2059</v>
      </c>
      <c r="I16" s="1333">
        <v>37489</v>
      </c>
      <c r="J16" s="1333">
        <v>27248</v>
      </c>
      <c r="K16" s="1333">
        <v>9519</v>
      </c>
      <c r="L16" s="1333">
        <v>40029</v>
      </c>
      <c r="M16" s="1333">
        <v>40029</v>
      </c>
      <c r="N16" s="717"/>
      <c r="O16" s="714">
        <f t="shared" si="1"/>
        <v>77908</v>
      </c>
      <c r="P16" s="714">
        <f t="shared" si="1"/>
        <v>67277</v>
      </c>
      <c r="Q16" s="714">
        <f t="shared" si="1"/>
        <v>11578</v>
      </c>
      <c r="R16" s="716">
        <f t="shared" si="2"/>
        <v>-947</v>
      </c>
      <c r="S16" s="717"/>
      <c r="T16" s="717"/>
      <c r="U16" s="717"/>
      <c r="V16" s="715">
        <f t="shared" si="3"/>
        <v>0</v>
      </c>
    </row>
    <row r="17" spans="1:22" ht="17.25" customHeight="1" x14ac:dyDescent="0.25">
      <c r="A17" s="720" t="s">
        <v>768</v>
      </c>
      <c r="B17" s="1334">
        <v>11196</v>
      </c>
      <c r="C17" s="1334">
        <v>9067</v>
      </c>
      <c r="D17" s="1333">
        <v>4085</v>
      </c>
      <c r="E17" s="715">
        <f t="shared" si="0"/>
        <v>-1956</v>
      </c>
      <c r="F17" s="1333">
        <v>1320057</v>
      </c>
      <c r="G17" s="1333"/>
      <c r="H17" s="1333">
        <v>14734</v>
      </c>
      <c r="I17" s="1333">
        <v>53489</v>
      </c>
      <c r="J17" s="1333">
        <v>36082</v>
      </c>
      <c r="K17" s="1333">
        <v>10549</v>
      </c>
      <c r="L17" s="1333">
        <v>20544</v>
      </c>
      <c r="M17" s="1333">
        <v>30388</v>
      </c>
      <c r="N17" s="717"/>
      <c r="O17" s="714">
        <f t="shared" si="1"/>
        <v>1394090</v>
      </c>
      <c r="P17" s="714">
        <f t="shared" si="1"/>
        <v>66470</v>
      </c>
      <c r="Q17" s="714">
        <f t="shared" si="1"/>
        <v>25283</v>
      </c>
      <c r="R17" s="716">
        <f t="shared" si="2"/>
        <v>1302337</v>
      </c>
      <c r="S17" s="717"/>
      <c r="T17" s="717"/>
      <c r="U17" s="717"/>
      <c r="V17" s="715">
        <f t="shared" si="3"/>
        <v>0</v>
      </c>
    </row>
    <row r="18" spans="1:22" ht="16.5" customHeight="1" x14ac:dyDescent="0.25">
      <c r="A18" s="720" t="s">
        <v>769</v>
      </c>
      <c r="B18" s="1333">
        <v>103</v>
      </c>
      <c r="C18" s="1333">
        <v>2053</v>
      </c>
      <c r="D18" s="1333">
        <v>-1949</v>
      </c>
      <c r="E18" s="715">
        <f t="shared" si="0"/>
        <v>-1</v>
      </c>
      <c r="F18" s="1333">
        <v>31438</v>
      </c>
      <c r="G18" s="1333">
        <v>20766</v>
      </c>
      <c r="H18" s="1333">
        <v>8739</v>
      </c>
      <c r="I18" s="1333">
        <v>13436</v>
      </c>
      <c r="J18" s="1333">
        <v>6426</v>
      </c>
      <c r="K18" s="1333">
        <v>-33</v>
      </c>
      <c r="L18" s="1333">
        <v>13436</v>
      </c>
      <c r="M18" s="1333">
        <v>22361</v>
      </c>
      <c r="N18" s="717"/>
      <c r="O18" s="714">
        <f t="shared" si="1"/>
        <v>58310</v>
      </c>
      <c r="P18" s="714">
        <f t="shared" si="1"/>
        <v>49553</v>
      </c>
      <c r="Q18" s="714">
        <f t="shared" si="1"/>
        <v>8706</v>
      </c>
      <c r="R18" s="716">
        <f t="shared" si="2"/>
        <v>51</v>
      </c>
      <c r="S18" s="717"/>
      <c r="T18" s="717"/>
      <c r="U18" s="717"/>
      <c r="V18" s="715">
        <f t="shared" si="3"/>
        <v>0</v>
      </c>
    </row>
    <row r="19" spans="1:22" ht="16.5" customHeight="1" x14ac:dyDescent="0.25">
      <c r="A19" s="720" t="s">
        <v>770</v>
      </c>
      <c r="B19" s="1333"/>
      <c r="C19" s="1333"/>
      <c r="D19" s="1333"/>
      <c r="E19" s="715">
        <f t="shared" si="0"/>
        <v>0</v>
      </c>
      <c r="F19" s="1333"/>
      <c r="G19" s="1333"/>
      <c r="H19" s="1333">
        <v>5</v>
      </c>
      <c r="I19" s="1333">
        <v>426</v>
      </c>
      <c r="J19" s="1333"/>
      <c r="K19" s="1333">
        <v>219</v>
      </c>
      <c r="L19" s="1333">
        <v>426</v>
      </c>
      <c r="M19" s="1333">
        <v>426</v>
      </c>
      <c r="N19" s="717"/>
      <c r="O19" s="714">
        <f t="shared" si="1"/>
        <v>852</v>
      </c>
      <c r="P19" s="714">
        <f t="shared" si="1"/>
        <v>426</v>
      </c>
      <c r="Q19" s="714">
        <f t="shared" si="1"/>
        <v>224</v>
      </c>
      <c r="R19" s="716">
        <f t="shared" si="2"/>
        <v>202</v>
      </c>
      <c r="S19" s="717"/>
      <c r="T19" s="717"/>
      <c r="U19" s="717"/>
      <c r="V19" s="715">
        <f t="shared" si="3"/>
        <v>0</v>
      </c>
    </row>
    <row r="20" spans="1:22" ht="23.25" customHeight="1" x14ac:dyDescent="0.25">
      <c r="A20" s="720" t="s">
        <v>777</v>
      </c>
      <c r="B20" s="1334"/>
      <c r="C20" s="1334">
        <v>138</v>
      </c>
      <c r="D20" s="1333">
        <v>-82</v>
      </c>
      <c r="E20" s="715">
        <f t="shared" si="0"/>
        <v>-56</v>
      </c>
      <c r="F20" s="1333">
        <v>261207</v>
      </c>
      <c r="G20" s="1333">
        <v>47242</v>
      </c>
      <c r="H20" s="1333">
        <v>22131</v>
      </c>
      <c r="I20" s="1333">
        <v>1087</v>
      </c>
      <c r="J20" s="1333">
        <v>3037</v>
      </c>
      <c r="K20" s="1333">
        <v>-1548</v>
      </c>
      <c r="L20" s="1333">
        <v>1087</v>
      </c>
      <c r="M20" s="1333">
        <v>1087</v>
      </c>
      <c r="N20" s="717"/>
      <c r="O20" s="714">
        <f t="shared" si="1"/>
        <v>263381</v>
      </c>
      <c r="P20" s="714">
        <f t="shared" si="1"/>
        <v>51366</v>
      </c>
      <c r="Q20" s="714">
        <f t="shared" si="1"/>
        <v>20583</v>
      </c>
      <c r="R20" s="716">
        <f t="shared" si="2"/>
        <v>191432</v>
      </c>
      <c r="S20" s="717"/>
      <c r="T20" s="717"/>
      <c r="U20" s="717"/>
      <c r="V20" s="715">
        <f t="shared" si="3"/>
        <v>0</v>
      </c>
    </row>
    <row r="21" spans="1:22" ht="14.25" customHeight="1" x14ac:dyDescent="0.25">
      <c r="A21" s="720" t="s">
        <v>772</v>
      </c>
      <c r="B21" s="1334"/>
      <c r="C21" s="1334"/>
      <c r="D21" s="1333">
        <v>12</v>
      </c>
      <c r="E21" s="715">
        <f t="shared" si="0"/>
        <v>-12</v>
      </c>
      <c r="F21" s="1333"/>
      <c r="G21" s="1333">
        <v>6617</v>
      </c>
      <c r="H21" s="1333">
        <v>7855</v>
      </c>
      <c r="I21" s="1333">
        <v>691</v>
      </c>
      <c r="J21" s="1333">
        <v>22</v>
      </c>
      <c r="K21" s="1333">
        <v>1271</v>
      </c>
      <c r="L21" s="1333">
        <v>691</v>
      </c>
      <c r="M21" s="1333">
        <v>691</v>
      </c>
      <c r="N21" s="717"/>
      <c r="O21" s="714">
        <f t="shared" si="1"/>
        <v>1382</v>
      </c>
      <c r="P21" s="714">
        <f t="shared" si="1"/>
        <v>7330</v>
      </c>
      <c r="Q21" s="714">
        <f t="shared" si="1"/>
        <v>9126</v>
      </c>
      <c r="R21" s="716">
        <f t="shared" si="2"/>
        <v>-15074</v>
      </c>
      <c r="S21" s="717"/>
      <c r="T21" s="717"/>
      <c r="U21" s="717"/>
      <c r="V21" s="715">
        <f t="shared" si="3"/>
        <v>0</v>
      </c>
    </row>
    <row r="22" spans="1:22" ht="24.75" customHeight="1" x14ac:dyDescent="0.25">
      <c r="A22" s="721" t="s">
        <v>1320</v>
      </c>
      <c r="B22" s="722">
        <f t="shared" ref="B22:V22" si="4">SUM(B4:B21)</f>
        <v>14483</v>
      </c>
      <c r="C22" s="722">
        <f t="shared" si="4"/>
        <v>26031</v>
      </c>
      <c r="D22" s="722">
        <f t="shared" si="4"/>
        <v>-7930</v>
      </c>
      <c r="E22" s="722">
        <f t="shared" si="4"/>
        <v>-3618</v>
      </c>
      <c r="F22" s="722">
        <f t="shared" si="4"/>
        <v>1739442</v>
      </c>
      <c r="G22" s="722">
        <f t="shared" si="4"/>
        <v>80971</v>
      </c>
      <c r="H22" s="722">
        <f t="shared" si="4"/>
        <v>162640</v>
      </c>
      <c r="I22" s="722">
        <f t="shared" si="4"/>
        <v>250891</v>
      </c>
      <c r="J22" s="722">
        <f t="shared" si="4"/>
        <v>168033</v>
      </c>
      <c r="K22" s="722">
        <f t="shared" si="4"/>
        <v>70430</v>
      </c>
      <c r="L22" s="722">
        <f t="shared" si="4"/>
        <v>167524</v>
      </c>
      <c r="M22" s="722">
        <f t="shared" si="4"/>
        <v>188116</v>
      </c>
      <c r="N22" s="722">
        <f t="shared" si="4"/>
        <v>0</v>
      </c>
      <c r="O22" s="722">
        <f t="shared" si="4"/>
        <v>2157857</v>
      </c>
      <c r="P22" s="722">
        <f t="shared" si="4"/>
        <v>437120</v>
      </c>
      <c r="Q22" s="722">
        <f t="shared" si="4"/>
        <v>233070</v>
      </c>
      <c r="R22" s="722">
        <f t="shared" si="4"/>
        <v>1487667</v>
      </c>
      <c r="S22" s="722">
        <f t="shared" si="4"/>
        <v>0</v>
      </c>
      <c r="T22" s="722">
        <f t="shared" si="4"/>
        <v>0</v>
      </c>
      <c r="U22" s="722">
        <f t="shared" si="4"/>
        <v>0</v>
      </c>
      <c r="V22" s="722">
        <f t="shared" si="4"/>
        <v>0</v>
      </c>
    </row>
    <row r="23" spans="1:22" ht="19.5" customHeight="1" x14ac:dyDescent="0.25">
      <c r="A23" s="720" t="s">
        <v>1321</v>
      </c>
      <c r="B23" s="1333">
        <v>172519</v>
      </c>
      <c r="C23" s="1333">
        <v>2129</v>
      </c>
      <c r="D23" s="1333">
        <v>55337</v>
      </c>
      <c r="E23" s="715">
        <f t="shared" si="0"/>
        <v>115053</v>
      </c>
      <c r="F23" s="1333">
        <v>2787833</v>
      </c>
      <c r="G23" s="1333">
        <v>1010469</v>
      </c>
      <c r="H23" s="1333">
        <v>1255218</v>
      </c>
      <c r="I23" s="1333">
        <v>300303</v>
      </c>
      <c r="J23" s="1333">
        <v>32281</v>
      </c>
      <c r="K23" s="1333">
        <v>362332</v>
      </c>
      <c r="L23" s="1333">
        <v>14678426</v>
      </c>
      <c r="M23" s="1333">
        <v>4813080</v>
      </c>
      <c r="N23" s="717"/>
      <c r="O23" s="714">
        <f t="shared" si="1"/>
        <v>17766562</v>
      </c>
      <c r="P23" s="714">
        <f t="shared" si="1"/>
        <v>5855830</v>
      </c>
      <c r="Q23" s="714">
        <f t="shared" si="1"/>
        <v>1617550</v>
      </c>
      <c r="R23" s="716">
        <f t="shared" si="2"/>
        <v>10293182</v>
      </c>
      <c r="S23" s="717"/>
      <c r="T23" s="717"/>
      <c r="U23" s="895">
        <v>3818</v>
      </c>
      <c r="V23" s="715">
        <f>SUM(S23-T23-U23)</f>
        <v>-3818</v>
      </c>
    </row>
    <row r="24" spans="1:22" ht="27" customHeight="1" x14ac:dyDescent="0.25">
      <c r="A24" s="723" t="s">
        <v>1322</v>
      </c>
      <c r="B24" s="722">
        <f t="shared" ref="B24:V24" si="5">SUM(B22:B23)</f>
        <v>187002</v>
      </c>
      <c r="C24" s="722">
        <f t="shared" si="5"/>
        <v>28160</v>
      </c>
      <c r="D24" s="722">
        <f t="shared" si="5"/>
        <v>47407</v>
      </c>
      <c r="E24" s="722">
        <f t="shared" si="5"/>
        <v>111435</v>
      </c>
      <c r="F24" s="722">
        <f t="shared" si="5"/>
        <v>4527275</v>
      </c>
      <c r="G24" s="722">
        <f t="shared" si="5"/>
        <v>1091440</v>
      </c>
      <c r="H24" s="722">
        <f t="shared" si="5"/>
        <v>1417858</v>
      </c>
      <c r="I24" s="722">
        <f t="shared" si="5"/>
        <v>551194</v>
      </c>
      <c r="J24" s="722">
        <f t="shared" si="5"/>
        <v>200314</v>
      </c>
      <c r="K24" s="722">
        <f t="shared" si="5"/>
        <v>432762</v>
      </c>
      <c r="L24" s="722">
        <f t="shared" si="5"/>
        <v>14845950</v>
      </c>
      <c r="M24" s="722">
        <f t="shared" si="5"/>
        <v>5001196</v>
      </c>
      <c r="N24" s="722">
        <f t="shared" si="5"/>
        <v>0</v>
      </c>
      <c r="O24" s="722">
        <f t="shared" si="5"/>
        <v>19924419</v>
      </c>
      <c r="P24" s="722">
        <f t="shared" si="5"/>
        <v>6292950</v>
      </c>
      <c r="Q24" s="722">
        <f t="shared" si="5"/>
        <v>1850620</v>
      </c>
      <c r="R24" s="722">
        <f t="shared" si="5"/>
        <v>11780849</v>
      </c>
      <c r="S24" s="722">
        <f t="shared" si="5"/>
        <v>0</v>
      </c>
      <c r="T24" s="722">
        <f t="shared" si="5"/>
        <v>0</v>
      </c>
      <c r="U24" s="722">
        <f t="shared" si="5"/>
        <v>3818</v>
      </c>
      <c r="V24" s="722">
        <f t="shared" si="5"/>
        <v>-3818</v>
      </c>
    </row>
    <row r="25" spans="1:22" ht="15" customHeight="1" x14ac:dyDescent="0.25"/>
    <row r="26" spans="1:22" ht="15" customHeight="1" x14ac:dyDescent="0.25"/>
    <row r="27" spans="1:22" ht="15" customHeight="1" x14ac:dyDescent="0.25"/>
    <row r="28" spans="1:22" ht="15" customHeight="1" x14ac:dyDescent="0.25"/>
    <row r="29" spans="1:22" ht="15" customHeight="1" x14ac:dyDescent="0.25"/>
    <row r="30" spans="1:22" ht="15" customHeight="1" x14ac:dyDescent="0.25"/>
    <row r="31" spans="1:22" ht="15" customHeight="1" x14ac:dyDescent="0.25"/>
    <row r="32" spans="1:2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</sheetData>
  <mergeCells count="8">
    <mergeCell ref="A1:A3"/>
    <mergeCell ref="B1:E2"/>
    <mergeCell ref="F1:R1"/>
    <mergeCell ref="S1:V2"/>
    <mergeCell ref="F2:H2"/>
    <mergeCell ref="I2:K2"/>
    <mergeCell ref="L2:N2"/>
    <mergeCell ref="O2:R2"/>
  </mergeCells>
  <printOptions horizontalCentered="1" verticalCentered="1"/>
  <pageMargins left="0.19685039370078741" right="0.19685039370078741" top="0.51181102362204722" bottom="0.39370078740157483" header="0.31496062992125984" footer="0.31496062992125984"/>
  <pageSetup paperSize="9" scale="69" orientation="landscape" r:id="rId1"/>
  <headerFooter alignWithMargins="0">
    <oddHeader>&amp;C&amp;"Times New Roman CE,Félkövér dőlt"ZALAEGERSZEG MJV ÖNKORMÁNYZATA IMMATERIÁLIS JAVAK, TÁRGYI ESZKÖZÖK, 
KONCESSZIÓBA ADOTT ESZKÖZÖK ÁLLOMÁNYÁNAK VÁLTOZÁSA 2021. ÉVBEN&amp;R&amp;"Times New Roman,Félkövér dőlt"18. melléklet
Adatok: ezer Ft-ban</oddHead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O57"/>
  <sheetViews>
    <sheetView zoomScaleNormal="85" workbookViewId="0">
      <pane xSplit="2" ySplit="3" topLeftCell="C25" activePane="bottomRight" state="frozenSplit"/>
      <selection activeCell="I34" sqref="I34"/>
      <selection pane="topRight" activeCell="I34" sqref="I34"/>
      <selection pane="bottomLeft" activeCell="I34" sqref="I34"/>
      <selection pane="bottomRight" activeCell="I62" sqref="I62"/>
    </sheetView>
  </sheetViews>
  <sheetFormatPr defaultColWidth="9.6640625" defaultRowHeight="16.5" customHeight="1" x14ac:dyDescent="0.25"/>
  <cols>
    <col min="1" max="1" width="6.6640625" style="726" customWidth="1"/>
    <col min="2" max="2" width="20" style="724" customWidth="1"/>
    <col min="3" max="3" width="31" style="724" customWidth="1"/>
    <col min="4" max="4" width="15.33203125" style="724" customWidth="1"/>
    <col min="5" max="5" width="16.44140625" style="724" customWidth="1"/>
    <col min="6" max="6" width="14.77734375" style="724" customWidth="1"/>
    <col min="7" max="7" width="9.6640625" style="724" customWidth="1"/>
    <col min="8" max="8" width="15" style="724" customWidth="1"/>
    <col min="9" max="9" width="15.33203125" style="724" customWidth="1"/>
    <col min="10" max="12" width="16.44140625" style="724" hidden="1" customWidth="1"/>
    <col min="13" max="13" width="16.44140625" style="724" customWidth="1"/>
    <col min="14" max="14" width="20" style="724" customWidth="1"/>
    <col min="15" max="15" width="16.77734375" style="725" customWidth="1"/>
    <col min="16" max="16384" width="9.6640625" style="724"/>
  </cols>
  <sheetData>
    <row r="1" spans="1:15" ht="11.25" customHeight="1" x14ac:dyDescent="0.25">
      <c r="A1" s="1561"/>
      <c r="B1" s="1749" t="s">
        <v>1218</v>
      </c>
      <c r="C1" s="1749"/>
      <c r="D1" s="1562" t="s">
        <v>1159</v>
      </c>
      <c r="E1" s="1562" t="s">
        <v>1342</v>
      </c>
      <c r="F1" s="1562" t="s">
        <v>1341</v>
      </c>
      <c r="G1" s="1562" t="s">
        <v>1340</v>
      </c>
      <c r="H1" s="1562" t="s">
        <v>1339</v>
      </c>
      <c r="I1" s="1562" t="s">
        <v>1165</v>
      </c>
      <c r="J1" s="1562"/>
      <c r="K1" s="1562"/>
      <c r="L1" s="1562"/>
      <c r="M1" s="1562" t="s">
        <v>1173</v>
      </c>
      <c r="N1" s="1562" t="s">
        <v>1179</v>
      </c>
      <c r="O1" s="1751" t="s">
        <v>1338</v>
      </c>
    </row>
    <row r="2" spans="1:15" s="733" customFormat="1" ht="49.5" customHeight="1" x14ac:dyDescent="0.25">
      <c r="A2" s="736"/>
      <c r="B2" s="1750"/>
      <c r="C2" s="1750"/>
      <c r="D2" s="1563" t="s">
        <v>1237</v>
      </c>
      <c r="E2" s="1525" t="s">
        <v>1296</v>
      </c>
      <c r="F2" s="1525" t="s">
        <v>1239</v>
      </c>
      <c r="G2" s="1525" t="s">
        <v>1337</v>
      </c>
      <c r="H2" s="1525" t="s">
        <v>1336</v>
      </c>
      <c r="I2" s="1525" t="s">
        <v>1335</v>
      </c>
      <c r="J2" s="1525" t="s">
        <v>1334</v>
      </c>
      <c r="K2" s="1525" t="s">
        <v>1333</v>
      </c>
      <c r="L2" s="1525" t="s">
        <v>1332</v>
      </c>
      <c r="M2" s="1525" t="s">
        <v>1242</v>
      </c>
      <c r="N2" s="1525" t="s">
        <v>1243</v>
      </c>
      <c r="O2" s="1752"/>
    </row>
    <row r="3" spans="1:15" s="733" customFormat="1" ht="10.5" customHeight="1" thickBot="1" x14ac:dyDescent="0.3">
      <c r="A3" s="1753">
        <v>1</v>
      </c>
      <c r="B3" s="1754"/>
      <c r="C3" s="1755"/>
      <c r="D3" s="735">
        <v>2</v>
      </c>
      <c r="E3" s="734">
        <v>3</v>
      </c>
      <c r="F3" s="734">
        <v>4</v>
      </c>
      <c r="G3" s="734">
        <v>5</v>
      </c>
      <c r="H3" s="734">
        <v>6</v>
      </c>
      <c r="I3" s="734">
        <v>7</v>
      </c>
      <c r="J3" s="734">
        <v>9</v>
      </c>
      <c r="K3" s="734">
        <v>10</v>
      </c>
      <c r="L3" s="734">
        <v>11</v>
      </c>
      <c r="M3" s="734">
        <v>8</v>
      </c>
      <c r="N3" s="734">
        <v>9</v>
      </c>
      <c r="O3" s="734">
        <v>10</v>
      </c>
    </row>
    <row r="4" spans="1:15" ht="14.25" customHeight="1" x14ac:dyDescent="0.25">
      <c r="A4" s="1756" t="s">
        <v>407</v>
      </c>
      <c r="B4" s="1757" t="s">
        <v>1331</v>
      </c>
      <c r="C4" s="730" t="s">
        <v>2433</v>
      </c>
      <c r="D4" s="1564"/>
      <c r="E4" s="1565"/>
      <c r="F4" s="1565"/>
      <c r="G4" s="1565"/>
      <c r="H4" s="1565"/>
      <c r="I4" s="1566">
        <f>SUM(E4:H4)</f>
        <v>0</v>
      </c>
      <c r="J4" s="1565"/>
      <c r="K4" s="1565"/>
      <c r="L4" s="1565"/>
      <c r="M4" s="1565"/>
      <c r="N4" s="1565"/>
      <c r="O4" s="1567">
        <f t="shared" ref="O4:O57" si="0">SUM(D4+I4+M4+N4)</f>
        <v>0</v>
      </c>
    </row>
    <row r="5" spans="1:15" ht="12" customHeight="1" x14ac:dyDescent="0.25">
      <c r="A5" s="1744"/>
      <c r="B5" s="1748"/>
      <c r="C5" s="1568" t="s">
        <v>2434</v>
      </c>
      <c r="D5" s="1616"/>
      <c r="E5" s="1617"/>
      <c r="F5" s="1617"/>
      <c r="G5" s="1617"/>
      <c r="H5" s="1617"/>
      <c r="I5" s="1618">
        <f>SUM(E5:H5)</f>
        <v>0</v>
      </c>
      <c r="J5" s="1617"/>
      <c r="K5" s="1617"/>
      <c r="L5" s="1617"/>
      <c r="M5" s="1617"/>
      <c r="N5" s="1617"/>
      <c r="O5" s="1619">
        <f t="shared" si="0"/>
        <v>0</v>
      </c>
    </row>
    <row r="6" spans="1:15" ht="12.75" customHeight="1" x14ac:dyDescent="0.25">
      <c r="A6" s="1744"/>
      <c r="B6" s="1748"/>
      <c r="C6" s="727" t="s">
        <v>1324</v>
      </c>
      <c r="D6" s="1570">
        <f t="shared" ref="D6:L6" si="1">+D5-D4</f>
        <v>0</v>
      </c>
      <c r="E6" s="1570">
        <f t="shared" si="1"/>
        <v>0</v>
      </c>
      <c r="F6" s="1570">
        <f t="shared" si="1"/>
        <v>0</v>
      </c>
      <c r="G6" s="1570">
        <f t="shared" si="1"/>
        <v>0</v>
      </c>
      <c r="H6" s="1570">
        <f t="shared" si="1"/>
        <v>0</v>
      </c>
      <c r="I6" s="1570">
        <f t="shared" si="1"/>
        <v>0</v>
      </c>
      <c r="J6" s="1570">
        <f t="shared" si="1"/>
        <v>0</v>
      </c>
      <c r="K6" s="1570">
        <f t="shared" si="1"/>
        <v>0</v>
      </c>
      <c r="L6" s="1570">
        <f t="shared" si="1"/>
        <v>0</v>
      </c>
      <c r="M6" s="1570"/>
      <c r="N6" s="1570">
        <f>+N5-N4</f>
        <v>0</v>
      </c>
      <c r="O6" s="1567">
        <f t="shared" si="0"/>
        <v>0</v>
      </c>
    </row>
    <row r="7" spans="1:15" ht="14.25" customHeight="1" x14ac:dyDescent="0.25">
      <c r="A7" s="1745"/>
      <c r="B7" s="1748"/>
      <c r="C7" s="1568" t="s">
        <v>2435</v>
      </c>
      <c r="D7" s="1570"/>
      <c r="E7" s="1566">
        <v>52206118</v>
      </c>
      <c r="F7" s="1566">
        <v>83450</v>
      </c>
      <c r="G7" s="1566"/>
      <c r="H7" s="1566"/>
      <c r="I7" s="1566">
        <f>SUM(E7:H7)</f>
        <v>52289568</v>
      </c>
      <c r="J7" s="1566"/>
      <c r="K7" s="1566"/>
      <c r="L7" s="1566"/>
      <c r="M7" s="1566"/>
      <c r="N7" s="1566"/>
      <c r="O7" s="1567">
        <f>SUM(D7+I7+M7+N7)</f>
        <v>52289568</v>
      </c>
    </row>
    <row r="8" spans="1:15" ht="12" customHeight="1" x14ac:dyDescent="0.25">
      <c r="A8" s="1745"/>
      <c r="B8" s="1748"/>
      <c r="C8" s="1568" t="s">
        <v>2434</v>
      </c>
      <c r="D8" s="1570"/>
      <c r="E8" s="1566">
        <v>52904166</v>
      </c>
      <c r="F8" s="1566">
        <v>104869</v>
      </c>
      <c r="G8" s="1566"/>
      <c r="H8" s="1566"/>
      <c r="I8" s="1566">
        <f>SUM(E8:H8)</f>
        <v>53009035</v>
      </c>
      <c r="J8" s="1566"/>
      <c r="K8" s="1566"/>
      <c r="L8" s="1566"/>
      <c r="M8" s="1566"/>
      <c r="N8" s="1566"/>
      <c r="O8" s="1567">
        <f>SUM(D8+I8+M8+N8)</f>
        <v>53009035</v>
      </c>
    </row>
    <row r="9" spans="1:15" ht="12" customHeight="1" x14ac:dyDescent="0.25">
      <c r="A9" s="1745"/>
      <c r="B9" s="1748"/>
      <c r="C9" s="727" t="s">
        <v>1324</v>
      </c>
      <c r="D9" s="1570">
        <f t="shared" ref="D9:L9" si="2">+D8-D7</f>
        <v>0</v>
      </c>
      <c r="E9" s="1570">
        <f t="shared" si="2"/>
        <v>698048</v>
      </c>
      <c r="F9" s="1570">
        <f t="shared" si="2"/>
        <v>21419</v>
      </c>
      <c r="G9" s="1570">
        <f t="shared" si="2"/>
        <v>0</v>
      </c>
      <c r="H9" s="1570">
        <f t="shared" si="2"/>
        <v>0</v>
      </c>
      <c r="I9" s="1570">
        <f t="shared" si="2"/>
        <v>719467</v>
      </c>
      <c r="J9" s="1570">
        <f t="shared" si="2"/>
        <v>0</v>
      </c>
      <c r="K9" s="1570">
        <f t="shared" si="2"/>
        <v>0</v>
      </c>
      <c r="L9" s="1570">
        <f t="shared" si="2"/>
        <v>0</v>
      </c>
      <c r="M9" s="1570"/>
      <c r="N9" s="1570">
        <f>+N8-N7</f>
        <v>0</v>
      </c>
      <c r="O9" s="1567">
        <f t="shared" si="0"/>
        <v>719467</v>
      </c>
    </row>
    <row r="10" spans="1:15" ht="13.5" customHeight="1" x14ac:dyDescent="0.25">
      <c r="A10" s="1746"/>
      <c r="B10" s="1748"/>
      <c r="C10" s="1568" t="s">
        <v>2436</v>
      </c>
      <c r="D10" s="1572">
        <f t="shared" ref="D10:N11" si="3">+D4+D7</f>
        <v>0</v>
      </c>
      <c r="E10" s="1572">
        <f t="shared" si="3"/>
        <v>52206118</v>
      </c>
      <c r="F10" s="1572">
        <f t="shared" si="3"/>
        <v>83450</v>
      </c>
      <c r="G10" s="1572">
        <f t="shared" si="3"/>
        <v>0</v>
      </c>
      <c r="H10" s="1572">
        <f t="shared" si="3"/>
        <v>0</v>
      </c>
      <c r="I10" s="1572">
        <f t="shared" si="3"/>
        <v>52289568</v>
      </c>
      <c r="J10" s="1572">
        <f t="shared" si="3"/>
        <v>0</v>
      </c>
      <c r="K10" s="1572">
        <f t="shared" si="3"/>
        <v>0</v>
      </c>
      <c r="L10" s="1572">
        <f t="shared" si="3"/>
        <v>0</v>
      </c>
      <c r="M10" s="1572">
        <f t="shared" si="3"/>
        <v>0</v>
      </c>
      <c r="N10" s="1572">
        <f t="shared" si="3"/>
        <v>0</v>
      </c>
      <c r="O10" s="1573">
        <f t="shared" si="0"/>
        <v>52289568</v>
      </c>
    </row>
    <row r="11" spans="1:15" ht="13.5" customHeight="1" x14ac:dyDescent="0.25">
      <c r="A11" s="1523"/>
      <c r="B11" s="1524"/>
      <c r="C11" s="1568" t="s">
        <v>2437</v>
      </c>
      <c r="D11" s="1572">
        <f>+D5+D8</f>
        <v>0</v>
      </c>
      <c r="E11" s="1572">
        <f>+E5+E8</f>
        <v>52904166</v>
      </c>
      <c r="F11" s="1572">
        <f>+F5+F8</f>
        <v>104869</v>
      </c>
      <c r="G11" s="1572">
        <f>+G5+G8</f>
        <v>0</v>
      </c>
      <c r="H11" s="1572">
        <f>+H5+H8</f>
        <v>0</v>
      </c>
      <c r="I11" s="1572">
        <f t="shared" si="3"/>
        <v>53009035</v>
      </c>
      <c r="J11" s="1572">
        <f t="shared" si="3"/>
        <v>0</v>
      </c>
      <c r="K11" s="1572">
        <f t="shared" si="3"/>
        <v>0</v>
      </c>
      <c r="L11" s="1572">
        <f t="shared" si="3"/>
        <v>0</v>
      </c>
      <c r="M11" s="1572"/>
      <c r="N11" s="1572">
        <f>+N5+N8</f>
        <v>0</v>
      </c>
      <c r="O11" s="1573">
        <f t="shared" si="0"/>
        <v>53009035</v>
      </c>
    </row>
    <row r="12" spans="1:15" ht="11.25" customHeight="1" thickBot="1" x14ac:dyDescent="0.3">
      <c r="A12" s="729"/>
      <c r="B12" s="728"/>
      <c r="C12" s="732" t="s">
        <v>1323</v>
      </c>
      <c r="D12" s="1574">
        <f t="shared" ref="D12:N12" si="4">+D11-D10</f>
        <v>0</v>
      </c>
      <c r="E12" s="1574">
        <f t="shared" si="4"/>
        <v>698048</v>
      </c>
      <c r="F12" s="1574">
        <f t="shared" si="4"/>
        <v>21419</v>
      </c>
      <c r="G12" s="1574">
        <f t="shared" si="4"/>
        <v>0</v>
      </c>
      <c r="H12" s="1574">
        <f t="shared" si="4"/>
        <v>0</v>
      </c>
      <c r="I12" s="1574">
        <f t="shared" si="4"/>
        <v>719467</v>
      </c>
      <c r="J12" s="1574">
        <f t="shared" si="4"/>
        <v>0</v>
      </c>
      <c r="K12" s="1574">
        <f t="shared" si="4"/>
        <v>0</v>
      </c>
      <c r="L12" s="1574">
        <f t="shared" si="4"/>
        <v>0</v>
      </c>
      <c r="M12" s="1574">
        <f t="shared" si="4"/>
        <v>0</v>
      </c>
      <c r="N12" s="1575">
        <f t="shared" si="4"/>
        <v>0</v>
      </c>
      <c r="O12" s="1576">
        <f t="shared" si="0"/>
        <v>719467</v>
      </c>
    </row>
    <row r="13" spans="1:15" ht="11.25" customHeight="1" x14ac:dyDescent="0.25">
      <c r="A13" s="1744" t="s">
        <v>423</v>
      </c>
      <c r="B13" s="1747" t="s">
        <v>1330</v>
      </c>
      <c r="C13" s="730" t="s">
        <v>2433</v>
      </c>
      <c r="D13" s="1564"/>
      <c r="E13" s="1564"/>
      <c r="F13" s="1564"/>
      <c r="G13" s="1564"/>
      <c r="H13" s="1564"/>
      <c r="I13" s="1564">
        <f t="shared" ref="I13:I18" si="5">SUM(E13:H13)</f>
        <v>0</v>
      </c>
      <c r="J13" s="1564"/>
      <c r="K13" s="1564"/>
      <c r="L13" s="1564"/>
      <c r="M13" s="1564"/>
      <c r="N13" s="1564"/>
      <c r="O13" s="1567">
        <f t="shared" si="0"/>
        <v>0</v>
      </c>
    </row>
    <row r="14" spans="1:15" ht="11.25" customHeight="1" x14ac:dyDescent="0.25">
      <c r="A14" s="1744"/>
      <c r="B14" s="1748"/>
      <c r="C14" s="1568" t="s">
        <v>2434</v>
      </c>
      <c r="D14" s="1620"/>
      <c r="E14" s="1620"/>
      <c r="F14" s="1620"/>
      <c r="G14" s="1620"/>
      <c r="H14" s="1620"/>
      <c r="I14" s="1616">
        <f t="shared" si="5"/>
        <v>0</v>
      </c>
      <c r="J14" s="1620"/>
      <c r="K14" s="1620"/>
      <c r="L14" s="1620"/>
      <c r="M14" s="1620"/>
      <c r="N14" s="1620"/>
      <c r="O14" s="1619">
        <f t="shared" si="0"/>
        <v>0</v>
      </c>
    </row>
    <row r="15" spans="1:15" ht="11.25" customHeight="1" x14ac:dyDescent="0.25">
      <c r="A15" s="1744"/>
      <c r="B15" s="1748"/>
      <c r="C15" s="727" t="s">
        <v>1324</v>
      </c>
      <c r="D15" s="1570">
        <f>D14-D13</f>
        <v>0</v>
      </c>
      <c r="E15" s="1570">
        <f>E14-E13</f>
        <v>0</v>
      </c>
      <c r="F15" s="1570">
        <f>F14-F13</f>
        <v>0</v>
      </c>
      <c r="G15" s="1570">
        <f>G14-G13</f>
        <v>0</v>
      </c>
      <c r="H15" s="1570">
        <f>H14-H13</f>
        <v>0</v>
      </c>
      <c r="I15" s="1564">
        <f t="shared" si="5"/>
        <v>0</v>
      </c>
      <c r="J15" s="1570">
        <f>J14-J13</f>
        <v>0</v>
      </c>
      <c r="K15" s="1570">
        <f>K14-K13</f>
        <v>0</v>
      </c>
      <c r="L15" s="1570">
        <f>L14-L13</f>
        <v>0</v>
      </c>
      <c r="M15" s="1570">
        <f>M14-M13</f>
        <v>0</v>
      </c>
      <c r="N15" s="1570">
        <f>N14-N13</f>
        <v>0</v>
      </c>
      <c r="O15" s="1567">
        <f t="shared" si="0"/>
        <v>0</v>
      </c>
    </row>
    <row r="16" spans="1:15" ht="11.25" customHeight="1" x14ac:dyDescent="0.25">
      <c r="A16" s="1745"/>
      <c r="B16" s="1748"/>
      <c r="C16" s="1568" t="s">
        <v>2435</v>
      </c>
      <c r="D16" s="1570"/>
      <c r="E16" s="1570">
        <v>6533</v>
      </c>
      <c r="F16" s="1570">
        <v>65606</v>
      </c>
      <c r="G16" s="1570"/>
      <c r="H16" s="1570"/>
      <c r="I16" s="1564">
        <f t="shared" si="5"/>
        <v>72139</v>
      </c>
      <c r="J16" s="1570"/>
      <c r="K16" s="1570"/>
      <c r="L16" s="1570"/>
      <c r="M16" s="1570"/>
      <c r="N16" s="1570"/>
      <c r="O16" s="1567">
        <f t="shared" si="0"/>
        <v>72139</v>
      </c>
    </row>
    <row r="17" spans="1:15" ht="11.25" customHeight="1" x14ac:dyDescent="0.25">
      <c r="A17" s="1745"/>
      <c r="B17" s="1748"/>
      <c r="C17" s="1568" t="s">
        <v>2434</v>
      </c>
      <c r="D17" s="1571"/>
      <c r="E17" s="1570">
        <v>6533</v>
      </c>
      <c r="F17" s="1570">
        <v>65606</v>
      </c>
      <c r="G17" s="1571"/>
      <c r="H17" s="1571"/>
      <c r="I17" s="1564">
        <f t="shared" si="5"/>
        <v>72139</v>
      </c>
      <c r="J17" s="1571"/>
      <c r="K17" s="1571"/>
      <c r="L17" s="1571"/>
      <c r="M17" s="1571"/>
      <c r="N17" s="1571"/>
      <c r="O17" s="1567">
        <f t="shared" si="0"/>
        <v>72139</v>
      </c>
    </row>
    <row r="18" spans="1:15" ht="11.25" customHeight="1" x14ac:dyDescent="0.25">
      <c r="A18" s="1745"/>
      <c r="B18" s="1748"/>
      <c r="C18" s="727" t="s">
        <v>1324</v>
      </c>
      <c r="D18" s="1570">
        <f>D17-D16</f>
        <v>0</v>
      </c>
      <c r="E18" s="1570">
        <f>E17-E16</f>
        <v>0</v>
      </c>
      <c r="F18" s="1570">
        <f>F17-F16</f>
        <v>0</v>
      </c>
      <c r="G18" s="1570">
        <f>G17-G16</f>
        <v>0</v>
      </c>
      <c r="H18" s="1570">
        <f>H17-H16</f>
        <v>0</v>
      </c>
      <c r="I18" s="1564">
        <f t="shared" si="5"/>
        <v>0</v>
      </c>
      <c r="J18" s="1570">
        <f>J17-J16</f>
        <v>0</v>
      </c>
      <c r="K18" s="1570">
        <f>K17-K16</f>
        <v>0</v>
      </c>
      <c r="L18" s="1570">
        <f>L17-L16</f>
        <v>0</v>
      </c>
      <c r="M18" s="1570">
        <f>M17-M16</f>
        <v>0</v>
      </c>
      <c r="N18" s="1570">
        <f>N17-N16</f>
        <v>0</v>
      </c>
      <c r="O18" s="1567">
        <f t="shared" si="0"/>
        <v>0</v>
      </c>
    </row>
    <row r="19" spans="1:15" ht="11.25" customHeight="1" x14ac:dyDescent="0.25">
      <c r="A19" s="1746"/>
      <c r="B19" s="1748"/>
      <c r="C19" s="1568" t="s">
        <v>2438</v>
      </c>
      <c r="D19" s="1572">
        <f t="shared" ref="D19:N20" si="6">SUM(D13+D16)</f>
        <v>0</v>
      </c>
      <c r="E19" s="1572">
        <f t="shared" si="6"/>
        <v>6533</v>
      </c>
      <c r="F19" s="1572">
        <f t="shared" si="6"/>
        <v>65606</v>
      </c>
      <c r="G19" s="1572">
        <f t="shared" si="6"/>
        <v>0</v>
      </c>
      <c r="H19" s="1572">
        <f t="shared" si="6"/>
        <v>0</v>
      </c>
      <c r="I19" s="1572">
        <f t="shared" si="6"/>
        <v>72139</v>
      </c>
      <c r="J19" s="1572">
        <f t="shared" si="6"/>
        <v>0</v>
      </c>
      <c r="K19" s="1572">
        <f t="shared" si="6"/>
        <v>0</v>
      </c>
      <c r="L19" s="1572">
        <f t="shared" si="6"/>
        <v>0</v>
      </c>
      <c r="M19" s="1572">
        <f t="shared" si="6"/>
        <v>0</v>
      </c>
      <c r="N19" s="1572">
        <f t="shared" si="6"/>
        <v>0</v>
      </c>
      <c r="O19" s="1573">
        <f t="shared" si="0"/>
        <v>72139</v>
      </c>
    </row>
    <row r="20" spans="1:15" ht="11.25" customHeight="1" x14ac:dyDescent="0.25">
      <c r="A20" s="1523"/>
      <c r="B20" s="1524"/>
      <c r="C20" s="1568" t="s">
        <v>2434</v>
      </c>
      <c r="D20" s="1572">
        <f t="shared" si="6"/>
        <v>0</v>
      </c>
      <c r="E20" s="1572">
        <f t="shared" si="6"/>
        <v>6533</v>
      </c>
      <c r="F20" s="1572">
        <f t="shared" si="6"/>
        <v>65606</v>
      </c>
      <c r="G20" s="1572">
        <f t="shared" si="6"/>
        <v>0</v>
      </c>
      <c r="H20" s="1572">
        <f t="shared" si="6"/>
        <v>0</v>
      </c>
      <c r="I20" s="1572">
        <f t="shared" si="6"/>
        <v>72139</v>
      </c>
      <c r="J20" s="1572">
        <f t="shared" si="6"/>
        <v>0</v>
      </c>
      <c r="K20" s="1572">
        <f t="shared" si="6"/>
        <v>0</v>
      </c>
      <c r="L20" s="1572">
        <f t="shared" si="6"/>
        <v>0</v>
      </c>
      <c r="M20" s="1572">
        <f t="shared" si="6"/>
        <v>0</v>
      </c>
      <c r="N20" s="1572">
        <f t="shared" si="6"/>
        <v>0</v>
      </c>
      <c r="O20" s="1573">
        <f t="shared" si="0"/>
        <v>72139</v>
      </c>
    </row>
    <row r="21" spans="1:15" ht="11.25" customHeight="1" thickBot="1" x14ac:dyDescent="0.3">
      <c r="A21" s="729"/>
      <c r="B21" s="728"/>
      <c r="C21" s="732" t="s">
        <v>1323</v>
      </c>
      <c r="D21" s="1577">
        <f t="shared" ref="D21:N21" si="7">D20-D19</f>
        <v>0</v>
      </c>
      <c r="E21" s="1574">
        <f t="shared" si="7"/>
        <v>0</v>
      </c>
      <c r="F21" s="1574">
        <f t="shared" si="7"/>
        <v>0</v>
      </c>
      <c r="G21" s="1574">
        <f t="shared" si="7"/>
        <v>0</v>
      </c>
      <c r="H21" s="1574">
        <f t="shared" si="7"/>
        <v>0</v>
      </c>
      <c r="I21" s="1574">
        <f t="shared" si="7"/>
        <v>0</v>
      </c>
      <c r="J21" s="1574">
        <f t="shared" si="7"/>
        <v>0</v>
      </c>
      <c r="K21" s="1574">
        <f t="shared" si="7"/>
        <v>0</v>
      </c>
      <c r="L21" s="1574">
        <f t="shared" si="7"/>
        <v>0</v>
      </c>
      <c r="M21" s="1574">
        <f t="shared" si="7"/>
        <v>0</v>
      </c>
      <c r="N21" s="1574">
        <f t="shared" si="7"/>
        <v>0</v>
      </c>
      <c r="O21" s="1576">
        <f t="shared" si="0"/>
        <v>0</v>
      </c>
    </row>
    <row r="22" spans="1:15" ht="14.25" customHeight="1" x14ac:dyDescent="0.25">
      <c r="A22" s="731"/>
      <c r="B22" s="1526"/>
      <c r="C22" s="730" t="s">
        <v>2439</v>
      </c>
      <c r="D22" s="1564">
        <v>19372</v>
      </c>
      <c r="E22" s="1565">
        <v>7807258</v>
      </c>
      <c r="F22" s="1565">
        <v>416729</v>
      </c>
      <c r="G22" s="1565"/>
      <c r="H22" s="1565">
        <v>23718</v>
      </c>
      <c r="I22" s="1565">
        <f>SUM(E22:H22)</f>
        <v>8247705</v>
      </c>
      <c r="J22" s="1565"/>
      <c r="K22" s="1565"/>
      <c r="L22" s="1565"/>
      <c r="M22" s="1565"/>
      <c r="N22" s="1565"/>
      <c r="O22" s="1567">
        <f t="shared" si="0"/>
        <v>8267077</v>
      </c>
    </row>
    <row r="23" spans="1:15" ht="13.5" customHeight="1" x14ac:dyDescent="0.25">
      <c r="A23" s="1758" t="s">
        <v>425</v>
      </c>
      <c r="B23" s="1747" t="s">
        <v>1329</v>
      </c>
      <c r="C23" s="1568" t="s">
        <v>2440</v>
      </c>
      <c r="D23" s="1620">
        <v>15754</v>
      </c>
      <c r="E23" s="1618">
        <v>9303198</v>
      </c>
      <c r="F23" s="1618">
        <v>422315</v>
      </c>
      <c r="G23" s="1618"/>
      <c r="H23" s="1618">
        <v>3126</v>
      </c>
      <c r="I23" s="1618">
        <f>SUM(E23:H23)</f>
        <v>9728639</v>
      </c>
      <c r="J23" s="1618"/>
      <c r="K23" s="1618"/>
      <c r="L23" s="1618"/>
      <c r="M23" s="1618"/>
      <c r="N23" s="1618"/>
      <c r="O23" s="1619">
        <f t="shared" si="0"/>
        <v>9744393</v>
      </c>
    </row>
    <row r="24" spans="1:15" ht="12.75" customHeight="1" x14ac:dyDescent="0.25">
      <c r="A24" s="1758"/>
      <c r="B24" s="1747"/>
      <c r="C24" s="727" t="s">
        <v>1324</v>
      </c>
      <c r="D24" s="1570">
        <f t="shared" ref="D24:L24" si="8">+D23-D22</f>
        <v>-3618</v>
      </c>
      <c r="E24" s="1570">
        <f t="shared" si="8"/>
        <v>1495940</v>
      </c>
      <c r="F24" s="1570">
        <f t="shared" si="8"/>
        <v>5586</v>
      </c>
      <c r="G24" s="1570">
        <f t="shared" si="8"/>
        <v>0</v>
      </c>
      <c r="H24" s="1570">
        <f t="shared" si="8"/>
        <v>-20592</v>
      </c>
      <c r="I24" s="1570">
        <f t="shared" si="8"/>
        <v>1480934</v>
      </c>
      <c r="J24" s="1570">
        <f t="shared" si="8"/>
        <v>0</v>
      </c>
      <c r="K24" s="1570">
        <f t="shared" si="8"/>
        <v>0</v>
      </c>
      <c r="L24" s="1570">
        <f t="shared" si="8"/>
        <v>0</v>
      </c>
      <c r="M24" s="1570"/>
      <c r="N24" s="1570">
        <f>+N23-N22</f>
        <v>0</v>
      </c>
      <c r="O24" s="1567">
        <f t="shared" si="0"/>
        <v>1477316</v>
      </c>
    </row>
    <row r="25" spans="1:15" ht="14.25" customHeight="1" x14ac:dyDescent="0.25">
      <c r="A25" s="1758"/>
      <c r="B25" s="1747"/>
      <c r="C25" s="1568" t="s">
        <v>2435</v>
      </c>
      <c r="D25" s="1570">
        <v>70570</v>
      </c>
      <c r="E25" s="1566">
        <v>41394949</v>
      </c>
      <c r="F25" s="1566">
        <v>1432694</v>
      </c>
      <c r="G25" s="1566"/>
      <c r="H25" s="1566">
        <v>11879737</v>
      </c>
      <c r="I25" s="1566">
        <f>SUM(E25:H25)</f>
        <v>54707380</v>
      </c>
      <c r="J25" s="1566"/>
      <c r="K25" s="1566"/>
      <c r="L25" s="1566"/>
      <c r="M25" s="1566">
        <v>1482142</v>
      </c>
      <c r="N25" s="1566"/>
      <c r="O25" s="1567">
        <f t="shared" si="0"/>
        <v>56260092</v>
      </c>
    </row>
    <row r="26" spans="1:15" ht="13.5" customHeight="1" x14ac:dyDescent="0.25">
      <c r="A26" s="1758"/>
      <c r="B26" s="1747"/>
      <c r="C26" s="1568" t="s">
        <v>2434</v>
      </c>
      <c r="D26" s="1570">
        <v>185623</v>
      </c>
      <c r="E26" s="1566">
        <v>41962564</v>
      </c>
      <c r="F26" s="1566">
        <v>1317472</v>
      </c>
      <c r="G26" s="1569"/>
      <c r="H26" s="1566">
        <v>21745083</v>
      </c>
      <c r="I26" s="1566">
        <f>SUM(E26:H26)</f>
        <v>65025119</v>
      </c>
      <c r="J26" s="1569"/>
      <c r="K26" s="1569"/>
      <c r="L26" s="1569"/>
      <c r="M26" s="1566">
        <v>1752411</v>
      </c>
      <c r="N26" s="1566">
        <v>0</v>
      </c>
      <c r="O26" s="1567">
        <f t="shared" si="0"/>
        <v>66963153</v>
      </c>
    </row>
    <row r="27" spans="1:15" ht="14.25" customHeight="1" x14ac:dyDescent="0.25">
      <c r="A27" s="1758"/>
      <c r="B27" s="1747"/>
      <c r="C27" s="727" t="s">
        <v>1324</v>
      </c>
      <c r="D27" s="1570">
        <f t="shared" ref="D27:N27" si="9">+D26-D25</f>
        <v>115053</v>
      </c>
      <c r="E27" s="1570">
        <f t="shared" si="9"/>
        <v>567615</v>
      </c>
      <c r="F27" s="1570">
        <f t="shared" si="9"/>
        <v>-115222</v>
      </c>
      <c r="G27" s="1570">
        <f t="shared" si="9"/>
        <v>0</v>
      </c>
      <c r="H27" s="1570">
        <f t="shared" si="9"/>
        <v>9865346</v>
      </c>
      <c r="I27" s="1570">
        <f t="shared" si="9"/>
        <v>10317739</v>
      </c>
      <c r="J27" s="1570">
        <f t="shared" si="9"/>
        <v>0</v>
      </c>
      <c r="K27" s="1570">
        <f t="shared" si="9"/>
        <v>0</v>
      </c>
      <c r="L27" s="1570">
        <f t="shared" si="9"/>
        <v>0</v>
      </c>
      <c r="M27" s="1570">
        <f t="shared" si="9"/>
        <v>270269</v>
      </c>
      <c r="N27" s="1570">
        <f t="shared" si="9"/>
        <v>0</v>
      </c>
      <c r="O27" s="1567">
        <f t="shared" si="0"/>
        <v>10703061</v>
      </c>
    </row>
    <row r="28" spans="1:15" ht="14.25" customHeight="1" x14ac:dyDescent="0.25">
      <c r="A28" s="1758"/>
      <c r="B28" s="1747"/>
      <c r="C28" s="1568" t="s">
        <v>2438</v>
      </c>
      <c r="D28" s="1572">
        <f t="shared" ref="D28:N29" si="10">+D22+D25</f>
        <v>89942</v>
      </c>
      <c r="E28" s="1572">
        <f t="shared" si="10"/>
        <v>49202207</v>
      </c>
      <c r="F28" s="1572">
        <f t="shared" si="10"/>
        <v>1849423</v>
      </c>
      <c r="G28" s="1572">
        <f t="shared" si="10"/>
        <v>0</v>
      </c>
      <c r="H28" s="1572">
        <f t="shared" si="10"/>
        <v>11903455</v>
      </c>
      <c r="I28" s="1572">
        <f t="shared" si="10"/>
        <v>62955085</v>
      </c>
      <c r="J28" s="1572">
        <f t="shared" si="10"/>
        <v>0</v>
      </c>
      <c r="K28" s="1572">
        <f t="shared" si="10"/>
        <v>0</v>
      </c>
      <c r="L28" s="1572">
        <f t="shared" si="10"/>
        <v>0</v>
      </c>
      <c r="M28" s="1572">
        <f t="shared" si="10"/>
        <v>1482142</v>
      </c>
      <c r="N28" s="1572">
        <f t="shared" si="10"/>
        <v>0</v>
      </c>
      <c r="O28" s="1573">
        <f t="shared" si="0"/>
        <v>64527169</v>
      </c>
    </row>
    <row r="29" spans="1:15" ht="14.25" customHeight="1" x14ac:dyDescent="0.25">
      <c r="A29" s="1758"/>
      <c r="B29" s="1747"/>
      <c r="C29" s="1568" t="s">
        <v>2437</v>
      </c>
      <c r="D29" s="1572">
        <f t="shared" si="10"/>
        <v>201377</v>
      </c>
      <c r="E29" s="1572">
        <f t="shared" si="10"/>
        <v>51265762</v>
      </c>
      <c r="F29" s="1572">
        <f t="shared" si="10"/>
        <v>1739787</v>
      </c>
      <c r="G29" s="1572">
        <f t="shared" si="10"/>
        <v>0</v>
      </c>
      <c r="H29" s="1572">
        <f t="shared" si="10"/>
        <v>21748209</v>
      </c>
      <c r="I29" s="1572">
        <f t="shared" si="10"/>
        <v>74753758</v>
      </c>
      <c r="J29" s="1572">
        <f t="shared" si="10"/>
        <v>0</v>
      </c>
      <c r="K29" s="1572">
        <f t="shared" si="10"/>
        <v>0</v>
      </c>
      <c r="L29" s="1572">
        <f t="shared" si="10"/>
        <v>0</v>
      </c>
      <c r="M29" s="1572">
        <f t="shared" si="10"/>
        <v>1752411</v>
      </c>
      <c r="N29" s="1572">
        <f t="shared" si="10"/>
        <v>0</v>
      </c>
      <c r="O29" s="1573">
        <f t="shared" si="0"/>
        <v>76707546</v>
      </c>
    </row>
    <row r="30" spans="1:15" ht="12.75" customHeight="1" thickBot="1" x14ac:dyDescent="0.3">
      <c r="A30" s="729"/>
      <c r="B30" s="728"/>
      <c r="C30" s="727" t="s">
        <v>1323</v>
      </c>
      <c r="D30" s="1577">
        <f t="shared" ref="D30:N30" si="11">+D29-D28</f>
        <v>111435</v>
      </c>
      <c r="E30" s="1574">
        <f t="shared" si="11"/>
        <v>2063555</v>
      </c>
      <c r="F30" s="1574">
        <f t="shared" si="11"/>
        <v>-109636</v>
      </c>
      <c r="G30" s="1574">
        <f t="shared" si="11"/>
        <v>0</v>
      </c>
      <c r="H30" s="1574">
        <f t="shared" si="11"/>
        <v>9844754</v>
      </c>
      <c r="I30" s="1574">
        <f t="shared" si="11"/>
        <v>11798673</v>
      </c>
      <c r="J30" s="1574">
        <f t="shared" si="11"/>
        <v>0</v>
      </c>
      <c r="K30" s="1574">
        <f t="shared" si="11"/>
        <v>0</v>
      </c>
      <c r="L30" s="1574">
        <f t="shared" si="11"/>
        <v>0</v>
      </c>
      <c r="M30" s="1574">
        <f t="shared" si="11"/>
        <v>270269</v>
      </c>
      <c r="N30" s="1574">
        <f t="shared" si="11"/>
        <v>0</v>
      </c>
      <c r="O30" s="1576">
        <f t="shared" si="0"/>
        <v>12180377</v>
      </c>
    </row>
    <row r="31" spans="1:15" ht="13.5" customHeight="1" x14ac:dyDescent="0.25">
      <c r="A31" s="1523"/>
      <c r="B31" s="1524"/>
      <c r="C31" s="730" t="s">
        <v>2441</v>
      </c>
      <c r="D31" s="1564">
        <f t="shared" ref="D31:N32" si="12">SUM(D4+D13+D22)</f>
        <v>19372</v>
      </c>
      <c r="E31" s="1564">
        <f t="shared" si="12"/>
        <v>7807258</v>
      </c>
      <c r="F31" s="1564">
        <f t="shared" si="12"/>
        <v>416729</v>
      </c>
      <c r="G31" s="1564">
        <f t="shared" si="12"/>
        <v>0</v>
      </c>
      <c r="H31" s="1564">
        <f t="shared" si="12"/>
        <v>23718</v>
      </c>
      <c r="I31" s="1564">
        <f t="shared" si="12"/>
        <v>8247705</v>
      </c>
      <c r="J31" s="1564">
        <f t="shared" si="12"/>
        <v>0</v>
      </c>
      <c r="K31" s="1564">
        <f t="shared" si="12"/>
        <v>0</v>
      </c>
      <c r="L31" s="1564">
        <f t="shared" si="12"/>
        <v>0</v>
      </c>
      <c r="M31" s="1564">
        <f t="shared" si="12"/>
        <v>0</v>
      </c>
      <c r="N31" s="1564">
        <f t="shared" si="12"/>
        <v>0</v>
      </c>
      <c r="O31" s="1567">
        <f t="shared" si="0"/>
        <v>8267077</v>
      </c>
    </row>
    <row r="32" spans="1:15" ht="14.25" customHeight="1" x14ac:dyDescent="0.25">
      <c r="A32" s="1523"/>
      <c r="B32" s="1524"/>
      <c r="C32" s="1568" t="s">
        <v>2442</v>
      </c>
      <c r="D32" s="1570">
        <f t="shared" si="12"/>
        <v>15754</v>
      </c>
      <c r="E32" s="1570">
        <f t="shared" si="12"/>
        <v>9303198</v>
      </c>
      <c r="F32" s="1570">
        <f t="shared" si="12"/>
        <v>422315</v>
      </c>
      <c r="G32" s="1570">
        <f t="shared" si="12"/>
        <v>0</v>
      </c>
      <c r="H32" s="1570">
        <f t="shared" si="12"/>
        <v>3126</v>
      </c>
      <c r="I32" s="1570">
        <f t="shared" si="12"/>
        <v>9728639</v>
      </c>
      <c r="J32" s="1570">
        <f t="shared" si="12"/>
        <v>0</v>
      </c>
      <c r="K32" s="1570">
        <f t="shared" si="12"/>
        <v>0</v>
      </c>
      <c r="L32" s="1570">
        <f t="shared" si="12"/>
        <v>0</v>
      </c>
      <c r="M32" s="1570">
        <f t="shared" si="12"/>
        <v>0</v>
      </c>
      <c r="N32" s="1570">
        <f t="shared" si="12"/>
        <v>0</v>
      </c>
      <c r="O32" s="1567">
        <f t="shared" si="0"/>
        <v>9744393</v>
      </c>
    </row>
    <row r="33" spans="1:15" ht="13.5" customHeight="1" x14ac:dyDescent="0.25">
      <c r="A33" s="1523" t="s">
        <v>1328</v>
      </c>
      <c r="B33" s="1524" t="s">
        <v>1327</v>
      </c>
      <c r="C33" s="727" t="s">
        <v>1324</v>
      </c>
      <c r="D33" s="1570">
        <f t="shared" ref="D33:N33" si="13">SUM(D32-D31)</f>
        <v>-3618</v>
      </c>
      <c r="E33" s="1570">
        <f t="shared" si="13"/>
        <v>1495940</v>
      </c>
      <c r="F33" s="1570">
        <f t="shared" si="13"/>
        <v>5586</v>
      </c>
      <c r="G33" s="1570">
        <f t="shared" si="13"/>
        <v>0</v>
      </c>
      <c r="H33" s="1570">
        <f t="shared" si="13"/>
        <v>-20592</v>
      </c>
      <c r="I33" s="1570">
        <f t="shared" si="13"/>
        <v>1480934</v>
      </c>
      <c r="J33" s="1570">
        <f t="shared" si="13"/>
        <v>0</v>
      </c>
      <c r="K33" s="1570">
        <f t="shared" si="13"/>
        <v>0</v>
      </c>
      <c r="L33" s="1570">
        <f t="shared" si="13"/>
        <v>0</v>
      </c>
      <c r="M33" s="1570">
        <f t="shared" si="13"/>
        <v>0</v>
      </c>
      <c r="N33" s="1570">
        <f t="shared" si="13"/>
        <v>0</v>
      </c>
      <c r="O33" s="1567">
        <f t="shared" si="0"/>
        <v>1477316</v>
      </c>
    </row>
    <row r="34" spans="1:15" ht="15.75" customHeight="1" x14ac:dyDescent="0.25">
      <c r="A34" s="1523"/>
      <c r="B34" s="1524"/>
      <c r="C34" s="1568" t="s">
        <v>2443</v>
      </c>
      <c r="D34" s="1570">
        <f t="shared" ref="D34:N35" si="14">SUM(D7+D16+D25)</f>
        <v>70570</v>
      </c>
      <c r="E34" s="1570">
        <f t="shared" si="14"/>
        <v>93607600</v>
      </c>
      <c r="F34" s="1570">
        <f t="shared" si="14"/>
        <v>1581750</v>
      </c>
      <c r="G34" s="1570">
        <f t="shared" si="14"/>
        <v>0</v>
      </c>
      <c r="H34" s="1570">
        <f t="shared" si="14"/>
        <v>11879737</v>
      </c>
      <c r="I34" s="1570">
        <f t="shared" si="14"/>
        <v>107069087</v>
      </c>
      <c r="J34" s="1570">
        <f t="shared" si="14"/>
        <v>0</v>
      </c>
      <c r="K34" s="1570">
        <f t="shared" si="14"/>
        <v>0</v>
      </c>
      <c r="L34" s="1570">
        <f t="shared" si="14"/>
        <v>0</v>
      </c>
      <c r="M34" s="1570">
        <f t="shared" si="14"/>
        <v>1482142</v>
      </c>
      <c r="N34" s="1570">
        <f t="shared" si="14"/>
        <v>0</v>
      </c>
      <c r="O34" s="1567">
        <f t="shared" si="0"/>
        <v>108621799</v>
      </c>
    </row>
    <row r="35" spans="1:15" ht="15.75" customHeight="1" x14ac:dyDescent="0.25">
      <c r="A35" s="1523"/>
      <c r="B35" s="1524"/>
      <c r="C35" s="1568" t="s">
        <v>2444</v>
      </c>
      <c r="D35" s="1570">
        <f>SUM(D8+D17+D26)</f>
        <v>185623</v>
      </c>
      <c r="E35" s="1570">
        <f>SUM(E8+E17+E26)</f>
        <v>94873263</v>
      </c>
      <c r="F35" s="1570">
        <f>SUM(F8+F17+F26)</f>
        <v>1487947</v>
      </c>
      <c r="G35" s="1570">
        <f>SUM(G8+G17+G26)</f>
        <v>0</v>
      </c>
      <c r="H35" s="1570">
        <f>SUM(H8+H17+H26)</f>
        <v>21745083</v>
      </c>
      <c r="I35" s="1570">
        <f t="shared" si="14"/>
        <v>118106293</v>
      </c>
      <c r="J35" s="1570">
        <f t="shared" si="14"/>
        <v>0</v>
      </c>
      <c r="K35" s="1570">
        <f t="shared" si="14"/>
        <v>0</v>
      </c>
      <c r="L35" s="1570">
        <f t="shared" si="14"/>
        <v>0</v>
      </c>
      <c r="M35" s="1570">
        <f t="shared" si="14"/>
        <v>1752411</v>
      </c>
      <c r="N35" s="1570">
        <f t="shared" si="14"/>
        <v>0</v>
      </c>
      <c r="O35" s="1567">
        <f t="shared" si="0"/>
        <v>120044327</v>
      </c>
    </row>
    <row r="36" spans="1:15" ht="13.5" customHeight="1" x14ac:dyDescent="0.25">
      <c r="A36" s="1523"/>
      <c r="B36" s="1524"/>
      <c r="C36" s="727" t="s">
        <v>1324</v>
      </c>
      <c r="D36" s="1570">
        <f t="shared" ref="D36:N36" si="15">SUM(D35-D34)</f>
        <v>115053</v>
      </c>
      <c r="E36" s="1570">
        <f t="shared" si="15"/>
        <v>1265663</v>
      </c>
      <c r="F36" s="1570">
        <f t="shared" si="15"/>
        <v>-93803</v>
      </c>
      <c r="G36" s="1570">
        <f t="shared" si="15"/>
        <v>0</v>
      </c>
      <c r="H36" s="1570">
        <f t="shared" si="15"/>
        <v>9865346</v>
      </c>
      <c r="I36" s="1570">
        <f t="shared" si="15"/>
        <v>11037206</v>
      </c>
      <c r="J36" s="1570">
        <f t="shared" si="15"/>
        <v>0</v>
      </c>
      <c r="K36" s="1570">
        <f t="shared" si="15"/>
        <v>0</v>
      </c>
      <c r="L36" s="1570">
        <f t="shared" si="15"/>
        <v>0</v>
      </c>
      <c r="M36" s="1570">
        <f t="shared" si="15"/>
        <v>270269</v>
      </c>
      <c r="N36" s="1570">
        <f t="shared" si="15"/>
        <v>0</v>
      </c>
      <c r="O36" s="1567">
        <f t="shared" si="0"/>
        <v>11422528</v>
      </c>
    </row>
    <row r="37" spans="1:15" ht="15" customHeight="1" x14ac:dyDescent="0.25">
      <c r="A37" s="1523"/>
      <c r="B37" s="1524"/>
      <c r="C37" s="1568" t="s">
        <v>2445</v>
      </c>
      <c r="D37" s="1578">
        <f t="shared" ref="D37:N38" si="16">SUM(D10+D28)</f>
        <v>89942</v>
      </c>
      <c r="E37" s="1578">
        <f t="shared" si="16"/>
        <v>101408325</v>
      </c>
      <c r="F37" s="1578">
        <f t="shared" si="16"/>
        <v>1932873</v>
      </c>
      <c r="G37" s="1578">
        <f t="shared" si="16"/>
        <v>0</v>
      </c>
      <c r="H37" s="1578">
        <f t="shared" si="16"/>
        <v>11903455</v>
      </c>
      <c r="I37" s="1578">
        <f t="shared" si="16"/>
        <v>115244653</v>
      </c>
      <c r="J37" s="1578">
        <f t="shared" si="16"/>
        <v>0</v>
      </c>
      <c r="K37" s="1578">
        <f t="shared" si="16"/>
        <v>0</v>
      </c>
      <c r="L37" s="1578">
        <f t="shared" si="16"/>
        <v>0</v>
      </c>
      <c r="M37" s="1578">
        <f t="shared" si="16"/>
        <v>1482142</v>
      </c>
      <c r="N37" s="1578">
        <f t="shared" si="16"/>
        <v>0</v>
      </c>
      <c r="O37" s="1573">
        <f t="shared" si="0"/>
        <v>116816737</v>
      </c>
    </row>
    <row r="38" spans="1:15" ht="14.25" customHeight="1" x14ac:dyDescent="0.25">
      <c r="A38" s="1523"/>
      <c r="B38" s="1524"/>
      <c r="C38" s="1568" t="s">
        <v>2440</v>
      </c>
      <c r="D38" s="1578">
        <f t="shared" si="16"/>
        <v>201377</v>
      </c>
      <c r="E38" s="1578">
        <f t="shared" si="16"/>
        <v>104169928</v>
      </c>
      <c r="F38" s="1578">
        <f t="shared" si="16"/>
        <v>1844656</v>
      </c>
      <c r="G38" s="1578">
        <f t="shared" si="16"/>
        <v>0</v>
      </c>
      <c r="H38" s="1578">
        <f t="shared" si="16"/>
        <v>21748209</v>
      </c>
      <c r="I38" s="1578">
        <f t="shared" si="16"/>
        <v>127762793</v>
      </c>
      <c r="J38" s="1578">
        <f t="shared" si="16"/>
        <v>0</v>
      </c>
      <c r="K38" s="1578">
        <f t="shared" si="16"/>
        <v>0</v>
      </c>
      <c r="L38" s="1578">
        <f t="shared" si="16"/>
        <v>0</v>
      </c>
      <c r="M38" s="1578">
        <f t="shared" si="16"/>
        <v>1752411</v>
      </c>
      <c r="N38" s="1578">
        <f t="shared" si="16"/>
        <v>0</v>
      </c>
      <c r="O38" s="1573">
        <f t="shared" si="0"/>
        <v>129716581</v>
      </c>
    </row>
    <row r="39" spans="1:15" ht="15" customHeight="1" thickBot="1" x14ac:dyDescent="0.3">
      <c r="A39" s="1523"/>
      <c r="B39" s="1524"/>
      <c r="C39" s="727" t="s">
        <v>1323</v>
      </c>
      <c r="D39" s="1579">
        <f t="shared" ref="D39:N39" si="17">SUM(D38-D37)</f>
        <v>111435</v>
      </c>
      <c r="E39" s="1580">
        <f t="shared" si="17"/>
        <v>2761603</v>
      </c>
      <c r="F39" s="1580">
        <f t="shared" si="17"/>
        <v>-88217</v>
      </c>
      <c r="G39" s="1580">
        <f t="shared" si="17"/>
        <v>0</v>
      </c>
      <c r="H39" s="1580">
        <f t="shared" si="17"/>
        <v>9844754</v>
      </c>
      <c r="I39" s="1580">
        <f t="shared" si="17"/>
        <v>12518140</v>
      </c>
      <c r="J39" s="1580">
        <f t="shared" si="17"/>
        <v>0</v>
      </c>
      <c r="K39" s="1580">
        <f t="shared" si="17"/>
        <v>0</v>
      </c>
      <c r="L39" s="1580">
        <f t="shared" si="17"/>
        <v>0</v>
      </c>
      <c r="M39" s="1580">
        <f t="shared" si="17"/>
        <v>270269</v>
      </c>
      <c r="N39" s="1580">
        <f t="shared" si="17"/>
        <v>0</v>
      </c>
      <c r="O39" s="1576">
        <f t="shared" si="0"/>
        <v>12899844</v>
      </c>
    </row>
    <row r="40" spans="1:15" ht="15" customHeight="1" x14ac:dyDescent="0.25">
      <c r="A40" s="731"/>
      <c r="B40" s="1526"/>
      <c r="C40" s="730" t="s">
        <v>2446</v>
      </c>
      <c r="D40" s="1564"/>
      <c r="E40" s="1565">
        <v>5064</v>
      </c>
      <c r="F40" s="1565">
        <v>7015</v>
      </c>
      <c r="G40" s="1565"/>
      <c r="H40" s="1565">
        <v>95</v>
      </c>
      <c r="I40" s="1565">
        <f>SUM(E40:H40)</f>
        <v>12174</v>
      </c>
      <c r="J40" s="1565"/>
      <c r="K40" s="1565"/>
      <c r="L40" s="1565"/>
      <c r="M40" s="1565"/>
      <c r="N40" s="1565">
        <v>0</v>
      </c>
      <c r="O40" s="1567">
        <f t="shared" si="0"/>
        <v>12174</v>
      </c>
    </row>
    <row r="41" spans="1:15" ht="12.75" customHeight="1" x14ac:dyDescent="0.25">
      <c r="A41" s="1744" t="s">
        <v>520</v>
      </c>
      <c r="B41" s="1759" t="s">
        <v>1326</v>
      </c>
      <c r="C41" s="1568" t="s">
        <v>2444</v>
      </c>
      <c r="D41" s="1620"/>
      <c r="E41" s="1618">
        <v>4955</v>
      </c>
      <c r="F41" s="1618">
        <v>13857</v>
      </c>
      <c r="G41" s="1618"/>
      <c r="H41" s="1618">
        <v>95</v>
      </c>
      <c r="I41" s="1618">
        <f>SUM(E41:H41)</f>
        <v>18907</v>
      </c>
      <c r="J41" s="1618"/>
      <c r="K41" s="1618"/>
      <c r="L41" s="1618"/>
      <c r="M41" s="1618"/>
      <c r="N41" s="1618">
        <v>0</v>
      </c>
      <c r="O41" s="1619">
        <f t="shared" si="0"/>
        <v>18907</v>
      </c>
    </row>
    <row r="42" spans="1:15" ht="12.75" customHeight="1" x14ac:dyDescent="0.25">
      <c r="A42" s="1745"/>
      <c r="B42" s="1760"/>
      <c r="C42" s="727" t="s">
        <v>1324</v>
      </c>
      <c r="D42" s="1570">
        <f t="shared" ref="D42:L42" si="18">+D41-D40</f>
        <v>0</v>
      </c>
      <c r="E42" s="1570">
        <f t="shared" si="18"/>
        <v>-109</v>
      </c>
      <c r="F42" s="1570">
        <f t="shared" si="18"/>
        <v>6842</v>
      </c>
      <c r="G42" s="1570">
        <f t="shared" si="18"/>
        <v>0</v>
      </c>
      <c r="H42" s="1570">
        <f t="shared" si="18"/>
        <v>0</v>
      </c>
      <c r="I42" s="1570">
        <f t="shared" si="18"/>
        <v>6733</v>
      </c>
      <c r="J42" s="1570">
        <f t="shared" si="18"/>
        <v>0</v>
      </c>
      <c r="K42" s="1570">
        <f t="shared" si="18"/>
        <v>0</v>
      </c>
      <c r="L42" s="1570">
        <f t="shared" si="18"/>
        <v>0</v>
      </c>
      <c r="M42" s="1570"/>
      <c r="N42" s="1570">
        <f>+N41-N40</f>
        <v>0</v>
      </c>
      <c r="O42" s="1567">
        <f t="shared" si="0"/>
        <v>6733</v>
      </c>
    </row>
    <row r="43" spans="1:15" ht="17.100000000000001" customHeight="1" x14ac:dyDescent="0.25">
      <c r="A43" s="1745"/>
      <c r="B43" s="1760"/>
      <c r="C43" s="1568" t="s">
        <v>2447</v>
      </c>
      <c r="D43" s="1570"/>
      <c r="E43" s="1566">
        <v>15463254</v>
      </c>
      <c r="F43" s="1566">
        <v>5683</v>
      </c>
      <c r="G43" s="1566"/>
      <c r="H43" s="1566"/>
      <c r="I43" s="1566">
        <f>SUM(E43:H43)</f>
        <v>15468937</v>
      </c>
      <c r="J43" s="1566"/>
      <c r="K43" s="1566"/>
      <c r="L43" s="1566"/>
      <c r="M43" s="1566"/>
      <c r="N43" s="1566">
        <v>180745</v>
      </c>
      <c r="O43" s="1567">
        <f t="shared" si="0"/>
        <v>15649682</v>
      </c>
    </row>
    <row r="44" spans="1:15" ht="17.100000000000001" customHeight="1" x14ac:dyDescent="0.25">
      <c r="A44" s="1745"/>
      <c r="B44" s="1760"/>
      <c r="C44" s="1568" t="s">
        <v>2440</v>
      </c>
      <c r="D44" s="1571"/>
      <c r="E44" s="1566">
        <v>14719737</v>
      </c>
      <c r="F44" s="1566">
        <v>5176</v>
      </c>
      <c r="G44" s="1569"/>
      <c r="H44" s="1569"/>
      <c r="I44" s="1566">
        <f>SUM(E44:H44)</f>
        <v>14724913</v>
      </c>
      <c r="J44" s="1569"/>
      <c r="K44" s="1569"/>
      <c r="L44" s="1569"/>
      <c r="M44" s="1569"/>
      <c r="N44" s="1566">
        <v>176928</v>
      </c>
      <c r="O44" s="1567">
        <f t="shared" si="0"/>
        <v>14901841</v>
      </c>
    </row>
    <row r="45" spans="1:15" ht="12.75" customHeight="1" x14ac:dyDescent="0.25">
      <c r="A45" s="1745"/>
      <c r="B45" s="1760"/>
      <c r="C45" s="727" t="s">
        <v>1324</v>
      </c>
      <c r="D45" s="1570">
        <f t="shared" ref="D45:N45" si="19">+D44-D43</f>
        <v>0</v>
      </c>
      <c r="E45" s="1570">
        <f t="shared" si="19"/>
        <v>-743517</v>
      </c>
      <c r="F45" s="1570">
        <f t="shared" si="19"/>
        <v>-507</v>
      </c>
      <c r="G45" s="1570">
        <f t="shared" si="19"/>
        <v>0</v>
      </c>
      <c r="H45" s="1570">
        <f t="shared" si="19"/>
        <v>0</v>
      </c>
      <c r="I45" s="1570">
        <f t="shared" si="19"/>
        <v>-744024</v>
      </c>
      <c r="J45" s="1570">
        <f t="shared" si="19"/>
        <v>0</v>
      </c>
      <c r="K45" s="1570">
        <f t="shared" si="19"/>
        <v>0</v>
      </c>
      <c r="L45" s="1570">
        <f t="shared" si="19"/>
        <v>0</v>
      </c>
      <c r="M45" s="1570">
        <f t="shared" si="19"/>
        <v>0</v>
      </c>
      <c r="N45" s="1570">
        <f t="shared" si="19"/>
        <v>-3817</v>
      </c>
      <c r="O45" s="1567">
        <f t="shared" si="0"/>
        <v>-747841</v>
      </c>
    </row>
    <row r="46" spans="1:15" ht="12" customHeight="1" x14ac:dyDescent="0.25">
      <c r="A46" s="1745"/>
      <c r="B46" s="1760"/>
      <c r="C46" s="1568" t="s">
        <v>2438</v>
      </c>
      <c r="D46" s="1572">
        <f t="shared" ref="D46:L47" si="20">+D40+D43</f>
        <v>0</v>
      </c>
      <c r="E46" s="1572">
        <f t="shared" si="20"/>
        <v>15468318</v>
      </c>
      <c r="F46" s="1572">
        <f t="shared" si="20"/>
        <v>12698</v>
      </c>
      <c r="G46" s="1572">
        <f t="shared" si="20"/>
        <v>0</v>
      </c>
      <c r="H46" s="1572">
        <f t="shared" si="20"/>
        <v>95</v>
      </c>
      <c r="I46" s="1572">
        <f t="shared" si="20"/>
        <v>15481111</v>
      </c>
      <c r="J46" s="1572">
        <f t="shared" si="20"/>
        <v>0</v>
      </c>
      <c r="K46" s="1572">
        <f t="shared" si="20"/>
        <v>0</v>
      </c>
      <c r="L46" s="1572">
        <f t="shared" si="20"/>
        <v>0</v>
      </c>
      <c r="M46" s="1572">
        <v>507736</v>
      </c>
      <c r="N46" s="1572">
        <f>+N40+N43</f>
        <v>180745</v>
      </c>
      <c r="O46" s="1573">
        <f t="shared" si="0"/>
        <v>16169592</v>
      </c>
    </row>
    <row r="47" spans="1:15" ht="17.100000000000001" customHeight="1" x14ac:dyDescent="0.25">
      <c r="A47" s="1746"/>
      <c r="B47" s="1761"/>
      <c r="C47" s="1568" t="s">
        <v>2434</v>
      </c>
      <c r="D47" s="1572">
        <f t="shared" si="20"/>
        <v>0</v>
      </c>
      <c r="E47" s="1572">
        <f t="shared" si="20"/>
        <v>14724692</v>
      </c>
      <c r="F47" s="1572">
        <f t="shared" si="20"/>
        <v>19033</v>
      </c>
      <c r="G47" s="1572">
        <f t="shared" si="20"/>
        <v>0</v>
      </c>
      <c r="H47" s="1572">
        <f t="shared" si="20"/>
        <v>95</v>
      </c>
      <c r="I47" s="1572">
        <f t="shared" si="20"/>
        <v>14743820</v>
      </c>
      <c r="J47" s="1572">
        <f t="shared" si="20"/>
        <v>0</v>
      </c>
      <c r="K47" s="1572">
        <f t="shared" si="20"/>
        <v>0</v>
      </c>
      <c r="L47" s="1572">
        <f t="shared" si="20"/>
        <v>0</v>
      </c>
      <c r="M47" s="1572">
        <v>192827</v>
      </c>
      <c r="N47" s="1572">
        <f>+N41+N44</f>
        <v>176928</v>
      </c>
      <c r="O47" s="1573">
        <f t="shared" si="0"/>
        <v>15113575</v>
      </c>
    </row>
    <row r="48" spans="1:15" ht="12.75" customHeight="1" thickBot="1" x14ac:dyDescent="0.3">
      <c r="A48" s="729"/>
      <c r="B48" s="728"/>
      <c r="C48" s="727" t="s">
        <v>1323</v>
      </c>
      <c r="D48" s="1577">
        <f t="shared" ref="D48:N48" si="21">+D47-D46</f>
        <v>0</v>
      </c>
      <c r="E48" s="1574">
        <f t="shared" si="21"/>
        <v>-743626</v>
      </c>
      <c r="F48" s="1574">
        <f t="shared" si="21"/>
        <v>6335</v>
      </c>
      <c r="G48" s="1574">
        <f t="shared" si="21"/>
        <v>0</v>
      </c>
      <c r="H48" s="1574">
        <f t="shared" si="21"/>
        <v>0</v>
      </c>
      <c r="I48" s="1574">
        <f t="shared" si="21"/>
        <v>-737291</v>
      </c>
      <c r="J48" s="1574">
        <f t="shared" si="21"/>
        <v>0</v>
      </c>
      <c r="K48" s="1574">
        <f t="shared" si="21"/>
        <v>0</v>
      </c>
      <c r="L48" s="1574">
        <f t="shared" si="21"/>
        <v>0</v>
      </c>
      <c r="M48" s="1574">
        <f t="shared" si="21"/>
        <v>-314909</v>
      </c>
      <c r="N48" s="1574">
        <f t="shared" si="21"/>
        <v>-3817</v>
      </c>
      <c r="O48" s="1576">
        <f t="shared" si="0"/>
        <v>-1056017</v>
      </c>
    </row>
    <row r="49" spans="1:15" ht="17.100000000000001" customHeight="1" x14ac:dyDescent="0.25">
      <c r="A49" s="731"/>
      <c r="B49" s="1526"/>
      <c r="C49" s="730" t="s">
        <v>2446</v>
      </c>
      <c r="D49" s="1564">
        <f t="shared" ref="D49:N50" si="22">+D31+D40</f>
        <v>19372</v>
      </c>
      <c r="E49" s="1564">
        <f t="shared" si="22"/>
        <v>7812322</v>
      </c>
      <c r="F49" s="1564">
        <f t="shared" si="22"/>
        <v>423744</v>
      </c>
      <c r="G49" s="1564">
        <f t="shared" si="22"/>
        <v>0</v>
      </c>
      <c r="H49" s="1564">
        <f t="shared" si="22"/>
        <v>23813</v>
      </c>
      <c r="I49" s="1564">
        <f t="shared" si="22"/>
        <v>8259879</v>
      </c>
      <c r="J49" s="1564">
        <f t="shared" si="22"/>
        <v>0</v>
      </c>
      <c r="K49" s="1564">
        <f t="shared" si="22"/>
        <v>0</v>
      </c>
      <c r="L49" s="1564">
        <f t="shared" si="22"/>
        <v>0</v>
      </c>
      <c r="M49" s="1564">
        <f t="shared" si="22"/>
        <v>0</v>
      </c>
      <c r="N49" s="1564">
        <f t="shared" si="22"/>
        <v>0</v>
      </c>
      <c r="O49" s="1567">
        <f t="shared" si="0"/>
        <v>8279251</v>
      </c>
    </row>
    <row r="50" spans="1:15" ht="12" customHeight="1" x14ac:dyDescent="0.25">
      <c r="A50" s="1758" t="s">
        <v>427</v>
      </c>
      <c r="B50" s="1747" t="s">
        <v>1325</v>
      </c>
      <c r="C50" s="1568" t="s">
        <v>2440</v>
      </c>
      <c r="D50" s="1570">
        <f t="shared" si="22"/>
        <v>15754</v>
      </c>
      <c r="E50" s="1570">
        <f t="shared" si="22"/>
        <v>9308153</v>
      </c>
      <c r="F50" s="1570">
        <f t="shared" si="22"/>
        <v>436172</v>
      </c>
      <c r="G50" s="1570">
        <f t="shared" si="22"/>
        <v>0</v>
      </c>
      <c r="H50" s="1570">
        <f t="shared" si="22"/>
        <v>3221</v>
      </c>
      <c r="I50" s="1570">
        <f t="shared" si="22"/>
        <v>9747546</v>
      </c>
      <c r="J50" s="1570">
        <f t="shared" si="22"/>
        <v>0</v>
      </c>
      <c r="K50" s="1570">
        <f t="shared" si="22"/>
        <v>0</v>
      </c>
      <c r="L50" s="1570">
        <f t="shared" si="22"/>
        <v>0</v>
      </c>
      <c r="M50" s="1570">
        <f t="shared" si="22"/>
        <v>0</v>
      </c>
      <c r="N50" s="1570">
        <f t="shared" si="22"/>
        <v>0</v>
      </c>
      <c r="O50" s="1567">
        <f t="shared" si="0"/>
        <v>9763300</v>
      </c>
    </row>
    <row r="51" spans="1:15" ht="12.75" customHeight="1" x14ac:dyDescent="0.25">
      <c r="A51" s="1758"/>
      <c r="B51" s="1747"/>
      <c r="C51" s="727" t="s">
        <v>1324</v>
      </c>
      <c r="D51" s="1570">
        <f t="shared" ref="D51:L51" si="23">+D50-D49</f>
        <v>-3618</v>
      </c>
      <c r="E51" s="1570">
        <f t="shared" si="23"/>
        <v>1495831</v>
      </c>
      <c r="F51" s="1570">
        <f t="shared" si="23"/>
        <v>12428</v>
      </c>
      <c r="G51" s="1570">
        <f t="shared" si="23"/>
        <v>0</v>
      </c>
      <c r="H51" s="1570">
        <f t="shared" si="23"/>
        <v>-20592</v>
      </c>
      <c r="I51" s="1570">
        <f t="shared" si="23"/>
        <v>1487667</v>
      </c>
      <c r="J51" s="1570">
        <f t="shared" si="23"/>
        <v>0</v>
      </c>
      <c r="K51" s="1570">
        <f t="shared" si="23"/>
        <v>0</v>
      </c>
      <c r="L51" s="1570">
        <f t="shared" si="23"/>
        <v>0</v>
      </c>
      <c r="M51" s="1570"/>
      <c r="N51" s="1570">
        <f>+N50-N49</f>
        <v>0</v>
      </c>
      <c r="O51" s="1567">
        <f t="shared" si="0"/>
        <v>1484049</v>
      </c>
    </row>
    <row r="52" spans="1:15" ht="13.5" customHeight="1" x14ac:dyDescent="0.25">
      <c r="A52" s="1758"/>
      <c r="B52" s="1747"/>
      <c r="C52" s="1568" t="s">
        <v>2448</v>
      </c>
      <c r="D52" s="1570">
        <f t="shared" ref="D52:N53" si="24">+D34+D43</f>
        <v>70570</v>
      </c>
      <c r="E52" s="1570">
        <f t="shared" si="24"/>
        <v>109070854</v>
      </c>
      <c r="F52" s="1570">
        <f t="shared" si="24"/>
        <v>1587433</v>
      </c>
      <c r="G52" s="1570">
        <f t="shared" si="24"/>
        <v>0</v>
      </c>
      <c r="H52" s="1570">
        <f t="shared" si="24"/>
        <v>11879737</v>
      </c>
      <c r="I52" s="1570">
        <f t="shared" si="24"/>
        <v>122538024</v>
      </c>
      <c r="J52" s="1570">
        <f t="shared" si="24"/>
        <v>0</v>
      </c>
      <c r="K52" s="1570">
        <f t="shared" si="24"/>
        <v>0</v>
      </c>
      <c r="L52" s="1570">
        <f t="shared" si="24"/>
        <v>0</v>
      </c>
      <c r="M52" s="1570">
        <f t="shared" si="24"/>
        <v>1482142</v>
      </c>
      <c r="N52" s="1570">
        <f t="shared" si="24"/>
        <v>180745</v>
      </c>
      <c r="O52" s="1567">
        <f t="shared" si="0"/>
        <v>124271481</v>
      </c>
    </row>
    <row r="53" spans="1:15" ht="12.75" customHeight="1" x14ac:dyDescent="0.25">
      <c r="A53" s="1758"/>
      <c r="B53" s="1747"/>
      <c r="C53" s="1568" t="s">
        <v>2444</v>
      </c>
      <c r="D53" s="1570">
        <f t="shared" si="24"/>
        <v>185623</v>
      </c>
      <c r="E53" s="1570">
        <f t="shared" si="24"/>
        <v>109593000</v>
      </c>
      <c r="F53" s="1570">
        <f t="shared" si="24"/>
        <v>1493123</v>
      </c>
      <c r="G53" s="1570">
        <f t="shared" si="24"/>
        <v>0</v>
      </c>
      <c r="H53" s="1570">
        <f t="shared" si="24"/>
        <v>21745083</v>
      </c>
      <c r="I53" s="1570">
        <f t="shared" si="24"/>
        <v>132831206</v>
      </c>
      <c r="J53" s="1570">
        <f t="shared" si="24"/>
        <v>0</v>
      </c>
      <c r="K53" s="1570">
        <f t="shared" si="24"/>
        <v>0</v>
      </c>
      <c r="L53" s="1570">
        <f t="shared" si="24"/>
        <v>0</v>
      </c>
      <c r="M53" s="1570">
        <f t="shared" si="24"/>
        <v>1752411</v>
      </c>
      <c r="N53" s="1570">
        <f t="shared" si="24"/>
        <v>176928</v>
      </c>
      <c r="O53" s="1567">
        <f t="shared" si="0"/>
        <v>134946168</v>
      </c>
    </row>
    <row r="54" spans="1:15" ht="11.25" customHeight="1" x14ac:dyDescent="0.25">
      <c r="A54" s="1758"/>
      <c r="B54" s="1747"/>
      <c r="C54" s="727" t="s">
        <v>1324</v>
      </c>
      <c r="D54" s="1581">
        <f t="shared" ref="D54:N54" si="25">+D53-D52</f>
        <v>115053</v>
      </c>
      <c r="E54" s="1581">
        <f t="shared" si="25"/>
        <v>522146</v>
      </c>
      <c r="F54" s="1581">
        <f t="shared" si="25"/>
        <v>-94310</v>
      </c>
      <c r="G54" s="1581">
        <f t="shared" si="25"/>
        <v>0</v>
      </c>
      <c r="H54" s="1581">
        <f t="shared" si="25"/>
        <v>9865346</v>
      </c>
      <c r="I54" s="1581">
        <f t="shared" si="25"/>
        <v>10293182</v>
      </c>
      <c r="J54" s="1581">
        <f t="shared" si="25"/>
        <v>0</v>
      </c>
      <c r="K54" s="1581">
        <f t="shared" si="25"/>
        <v>0</v>
      </c>
      <c r="L54" s="1581">
        <f t="shared" si="25"/>
        <v>0</v>
      </c>
      <c r="M54" s="1581">
        <f t="shared" si="25"/>
        <v>270269</v>
      </c>
      <c r="N54" s="1581">
        <f t="shared" si="25"/>
        <v>-3817</v>
      </c>
      <c r="O54" s="1567">
        <f t="shared" si="0"/>
        <v>10674687</v>
      </c>
    </row>
    <row r="55" spans="1:15" ht="12.75" customHeight="1" x14ac:dyDescent="0.25">
      <c r="A55" s="1758"/>
      <c r="B55" s="1747"/>
      <c r="C55" s="1568" t="s">
        <v>2445</v>
      </c>
      <c r="D55" s="1582">
        <f t="shared" ref="D55:N56" si="26">+D49+D52</f>
        <v>89942</v>
      </c>
      <c r="E55" s="1578">
        <f t="shared" si="26"/>
        <v>116883176</v>
      </c>
      <c r="F55" s="1578">
        <f t="shared" si="26"/>
        <v>2011177</v>
      </c>
      <c r="G55" s="1578">
        <f t="shared" si="26"/>
        <v>0</v>
      </c>
      <c r="H55" s="1578">
        <f t="shared" si="26"/>
        <v>11903550</v>
      </c>
      <c r="I55" s="1578">
        <f t="shared" si="26"/>
        <v>130797903</v>
      </c>
      <c r="J55" s="1578">
        <f t="shared" si="26"/>
        <v>0</v>
      </c>
      <c r="K55" s="1578">
        <f t="shared" si="26"/>
        <v>0</v>
      </c>
      <c r="L55" s="1578">
        <f t="shared" si="26"/>
        <v>0</v>
      </c>
      <c r="M55" s="1578">
        <f t="shared" si="26"/>
        <v>1482142</v>
      </c>
      <c r="N55" s="1578">
        <f t="shared" si="26"/>
        <v>180745</v>
      </c>
      <c r="O55" s="1583">
        <f t="shared" si="0"/>
        <v>132550732</v>
      </c>
    </row>
    <row r="56" spans="1:15" ht="12.75" customHeight="1" x14ac:dyDescent="0.25">
      <c r="A56" s="1758"/>
      <c r="B56" s="1747"/>
      <c r="C56" s="1568" t="s">
        <v>2440</v>
      </c>
      <c r="D56" s="1582">
        <f t="shared" si="26"/>
        <v>201377</v>
      </c>
      <c r="E56" s="1578">
        <f t="shared" si="26"/>
        <v>118901153</v>
      </c>
      <c r="F56" s="1578">
        <f t="shared" si="26"/>
        <v>1929295</v>
      </c>
      <c r="G56" s="1578">
        <f t="shared" si="26"/>
        <v>0</v>
      </c>
      <c r="H56" s="1578">
        <f t="shared" si="26"/>
        <v>21748304</v>
      </c>
      <c r="I56" s="1578">
        <f t="shared" si="26"/>
        <v>142578752</v>
      </c>
      <c r="J56" s="1578">
        <f t="shared" si="26"/>
        <v>0</v>
      </c>
      <c r="K56" s="1578">
        <f t="shared" si="26"/>
        <v>0</v>
      </c>
      <c r="L56" s="1578">
        <f t="shared" si="26"/>
        <v>0</v>
      </c>
      <c r="M56" s="1578">
        <f t="shared" si="26"/>
        <v>1752411</v>
      </c>
      <c r="N56" s="1578">
        <f t="shared" si="26"/>
        <v>176928</v>
      </c>
      <c r="O56" s="1583">
        <f t="shared" si="0"/>
        <v>144709468</v>
      </c>
    </row>
    <row r="57" spans="1:15" ht="14.25" customHeight="1" thickBot="1" x14ac:dyDescent="0.3">
      <c r="A57" s="729"/>
      <c r="B57" s="728"/>
      <c r="C57" s="727" t="s">
        <v>1323</v>
      </c>
      <c r="D57" s="1584">
        <f t="shared" ref="D57:N57" si="27">+D56-D55</f>
        <v>111435</v>
      </c>
      <c r="E57" s="1585">
        <f t="shared" si="27"/>
        <v>2017977</v>
      </c>
      <c r="F57" s="1585">
        <f t="shared" si="27"/>
        <v>-81882</v>
      </c>
      <c r="G57" s="1585">
        <f t="shared" si="27"/>
        <v>0</v>
      </c>
      <c r="H57" s="1585">
        <f t="shared" si="27"/>
        <v>9844754</v>
      </c>
      <c r="I57" s="1585">
        <f t="shared" si="27"/>
        <v>11780849</v>
      </c>
      <c r="J57" s="1585">
        <f t="shared" si="27"/>
        <v>0</v>
      </c>
      <c r="K57" s="1585">
        <f t="shared" si="27"/>
        <v>0</v>
      </c>
      <c r="L57" s="1585">
        <f t="shared" si="27"/>
        <v>0</v>
      </c>
      <c r="M57" s="1585">
        <f t="shared" si="27"/>
        <v>270269</v>
      </c>
      <c r="N57" s="1585">
        <f t="shared" si="27"/>
        <v>-3817</v>
      </c>
      <c r="O57" s="1585">
        <f t="shared" si="0"/>
        <v>12158736</v>
      </c>
    </row>
  </sheetData>
  <mergeCells count="13">
    <mergeCell ref="A23:A29"/>
    <mergeCell ref="B23:B29"/>
    <mergeCell ref="A41:A47"/>
    <mergeCell ref="B41:B47"/>
    <mergeCell ref="A50:A56"/>
    <mergeCell ref="B50:B56"/>
    <mergeCell ref="A13:A19"/>
    <mergeCell ref="B13:B19"/>
    <mergeCell ref="B1:C2"/>
    <mergeCell ref="O1:O2"/>
    <mergeCell ref="A3:C3"/>
    <mergeCell ref="A4:A10"/>
    <mergeCell ref="B4:B10"/>
  </mergeCells>
  <printOptions horizontalCentered="1" verticalCentered="1"/>
  <pageMargins left="0.19685039370078741" right="0.19685039370078741" top="0.39370078740157483" bottom="0.19685039370078741" header="0.19685039370078741" footer="0"/>
  <pageSetup paperSize="9" scale="63" orientation="landscape" r:id="rId1"/>
  <headerFooter alignWithMargins="0">
    <oddHeader>&amp;C&amp;"Times New Roman,Normál"ZMJV Önkormányzata tulajdonában lévő vagyon forgalomképesség szerinti megoszlásban 2020. és 2021.XII.31-én &amp;R&amp;"Times New Roman,Félkövér dőlt"&amp;9 19.  melléklet
Adatok: E Ft-ban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I24"/>
  <sheetViews>
    <sheetView zoomScale="112" zoomScaleNormal="112" workbookViewId="0">
      <pane ySplit="3" topLeftCell="A16" activePane="bottomLeft" state="frozen"/>
      <selection activeCell="A20" sqref="A20"/>
      <selection pane="bottomLeft" activeCell="G27" sqref="G27"/>
    </sheetView>
  </sheetViews>
  <sheetFormatPr defaultRowHeight="13.2" x14ac:dyDescent="0.25"/>
  <cols>
    <col min="1" max="1" width="27.6640625" customWidth="1"/>
    <col min="2" max="2" width="14" customWidth="1"/>
    <col min="3" max="3" width="14.44140625" customWidth="1"/>
    <col min="4" max="4" width="14.109375" customWidth="1"/>
    <col min="5" max="5" width="12.77734375" customWidth="1"/>
    <col min="6" max="6" width="13.109375" customWidth="1"/>
    <col min="7" max="7" width="14.109375" customWidth="1"/>
    <col min="8" max="8" width="14" customWidth="1"/>
    <col min="9" max="9" width="12.44140625" customWidth="1"/>
    <col min="257" max="257" width="27.6640625" customWidth="1"/>
    <col min="258" max="258" width="14" customWidth="1"/>
    <col min="259" max="259" width="14.44140625" customWidth="1"/>
    <col min="260" max="260" width="14.109375" customWidth="1"/>
    <col min="261" max="261" width="12.77734375" customWidth="1"/>
    <col min="262" max="262" width="13.109375" customWidth="1"/>
    <col min="263" max="263" width="14.109375" customWidth="1"/>
    <col min="264" max="264" width="14" customWidth="1"/>
    <col min="265" max="265" width="12.44140625" customWidth="1"/>
    <col min="513" max="513" width="27.6640625" customWidth="1"/>
    <col min="514" max="514" width="14" customWidth="1"/>
    <col min="515" max="515" width="14.44140625" customWidth="1"/>
    <col min="516" max="516" width="14.109375" customWidth="1"/>
    <col min="517" max="517" width="12.77734375" customWidth="1"/>
    <col min="518" max="518" width="13.109375" customWidth="1"/>
    <col min="519" max="519" width="14.109375" customWidth="1"/>
    <col min="520" max="520" width="14" customWidth="1"/>
    <col min="521" max="521" width="12.44140625" customWidth="1"/>
    <col min="769" max="769" width="27.6640625" customWidth="1"/>
    <col min="770" max="770" width="14" customWidth="1"/>
    <col min="771" max="771" width="14.44140625" customWidth="1"/>
    <col min="772" max="772" width="14.109375" customWidth="1"/>
    <col min="773" max="773" width="12.77734375" customWidth="1"/>
    <col min="774" max="774" width="13.109375" customWidth="1"/>
    <col min="775" max="775" width="14.109375" customWidth="1"/>
    <col min="776" max="776" width="14" customWidth="1"/>
    <col min="777" max="777" width="12.44140625" customWidth="1"/>
    <col min="1025" max="1025" width="27.6640625" customWidth="1"/>
    <col min="1026" max="1026" width="14" customWidth="1"/>
    <col min="1027" max="1027" width="14.44140625" customWidth="1"/>
    <col min="1028" max="1028" width="14.109375" customWidth="1"/>
    <col min="1029" max="1029" width="12.77734375" customWidth="1"/>
    <col min="1030" max="1030" width="13.109375" customWidth="1"/>
    <col min="1031" max="1031" width="14.109375" customWidth="1"/>
    <col min="1032" max="1032" width="14" customWidth="1"/>
    <col min="1033" max="1033" width="12.44140625" customWidth="1"/>
    <col min="1281" max="1281" width="27.6640625" customWidth="1"/>
    <col min="1282" max="1282" width="14" customWidth="1"/>
    <col min="1283" max="1283" width="14.44140625" customWidth="1"/>
    <col min="1284" max="1284" width="14.109375" customWidth="1"/>
    <col min="1285" max="1285" width="12.77734375" customWidth="1"/>
    <col min="1286" max="1286" width="13.109375" customWidth="1"/>
    <col min="1287" max="1287" width="14.109375" customWidth="1"/>
    <col min="1288" max="1288" width="14" customWidth="1"/>
    <col min="1289" max="1289" width="12.44140625" customWidth="1"/>
    <col min="1537" max="1537" width="27.6640625" customWidth="1"/>
    <col min="1538" max="1538" width="14" customWidth="1"/>
    <col min="1539" max="1539" width="14.44140625" customWidth="1"/>
    <col min="1540" max="1540" width="14.109375" customWidth="1"/>
    <col min="1541" max="1541" width="12.77734375" customWidth="1"/>
    <col min="1542" max="1542" width="13.109375" customWidth="1"/>
    <col min="1543" max="1543" width="14.109375" customWidth="1"/>
    <col min="1544" max="1544" width="14" customWidth="1"/>
    <col min="1545" max="1545" width="12.44140625" customWidth="1"/>
    <col min="1793" max="1793" width="27.6640625" customWidth="1"/>
    <col min="1794" max="1794" width="14" customWidth="1"/>
    <col min="1795" max="1795" width="14.44140625" customWidth="1"/>
    <col min="1796" max="1796" width="14.109375" customWidth="1"/>
    <col min="1797" max="1797" width="12.77734375" customWidth="1"/>
    <col min="1798" max="1798" width="13.109375" customWidth="1"/>
    <col min="1799" max="1799" width="14.109375" customWidth="1"/>
    <col min="1800" max="1800" width="14" customWidth="1"/>
    <col min="1801" max="1801" width="12.44140625" customWidth="1"/>
    <col min="2049" max="2049" width="27.6640625" customWidth="1"/>
    <col min="2050" max="2050" width="14" customWidth="1"/>
    <col min="2051" max="2051" width="14.44140625" customWidth="1"/>
    <col min="2052" max="2052" width="14.109375" customWidth="1"/>
    <col min="2053" max="2053" width="12.77734375" customWidth="1"/>
    <col min="2054" max="2054" width="13.109375" customWidth="1"/>
    <col min="2055" max="2055" width="14.109375" customWidth="1"/>
    <col min="2056" max="2056" width="14" customWidth="1"/>
    <col min="2057" max="2057" width="12.44140625" customWidth="1"/>
    <col min="2305" max="2305" width="27.6640625" customWidth="1"/>
    <col min="2306" max="2306" width="14" customWidth="1"/>
    <col min="2307" max="2307" width="14.44140625" customWidth="1"/>
    <col min="2308" max="2308" width="14.109375" customWidth="1"/>
    <col min="2309" max="2309" width="12.77734375" customWidth="1"/>
    <col min="2310" max="2310" width="13.109375" customWidth="1"/>
    <col min="2311" max="2311" width="14.109375" customWidth="1"/>
    <col min="2312" max="2312" width="14" customWidth="1"/>
    <col min="2313" max="2313" width="12.44140625" customWidth="1"/>
    <col min="2561" max="2561" width="27.6640625" customWidth="1"/>
    <col min="2562" max="2562" width="14" customWidth="1"/>
    <col min="2563" max="2563" width="14.44140625" customWidth="1"/>
    <col min="2564" max="2564" width="14.109375" customWidth="1"/>
    <col min="2565" max="2565" width="12.77734375" customWidth="1"/>
    <col min="2566" max="2566" width="13.109375" customWidth="1"/>
    <col min="2567" max="2567" width="14.109375" customWidth="1"/>
    <col min="2568" max="2568" width="14" customWidth="1"/>
    <col min="2569" max="2569" width="12.44140625" customWidth="1"/>
    <col min="2817" max="2817" width="27.6640625" customWidth="1"/>
    <col min="2818" max="2818" width="14" customWidth="1"/>
    <col min="2819" max="2819" width="14.44140625" customWidth="1"/>
    <col min="2820" max="2820" width="14.109375" customWidth="1"/>
    <col min="2821" max="2821" width="12.77734375" customWidth="1"/>
    <col min="2822" max="2822" width="13.109375" customWidth="1"/>
    <col min="2823" max="2823" width="14.109375" customWidth="1"/>
    <col min="2824" max="2824" width="14" customWidth="1"/>
    <col min="2825" max="2825" width="12.44140625" customWidth="1"/>
    <col min="3073" max="3073" width="27.6640625" customWidth="1"/>
    <col min="3074" max="3074" width="14" customWidth="1"/>
    <col min="3075" max="3075" width="14.44140625" customWidth="1"/>
    <col min="3076" max="3076" width="14.109375" customWidth="1"/>
    <col min="3077" max="3077" width="12.77734375" customWidth="1"/>
    <col min="3078" max="3078" width="13.109375" customWidth="1"/>
    <col min="3079" max="3079" width="14.109375" customWidth="1"/>
    <col min="3080" max="3080" width="14" customWidth="1"/>
    <col min="3081" max="3081" width="12.44140625" customWidth="1"/>
    <col min="3329" max="3329" width="27.6640625" customWidth="1"/>
    <col min="3330" max="3330" width="14" customWidth="1"/>
    <col min="3331" max="3331" width="14.44140625" customWidth="1"/>
    <col min="3332" max="3332" width="14.109375" customWidth="1"/>
    <col min="3333" max="3333" width="12.77734375" customWidth="1"/>
    <col min="3334" max="3334" width="13.109375" customWidth="1"/>
    <col min="3335" max="3335" width="14.109375" customWidth="1"/>
    <col min="3336" max="3336" width="14" customWidth="1"/>
    <col min="3337" max="3337" width="12.44140625" customWidth="1"/>
    <col min="3585" max="3585" width="27.6640625" customWidth="1"/>
    <col min="3586" max="3586" width="14" customWidth="1"/>
    <col min="3587" max="3587" width="14.44140625" customWidth="1"/>
    <col min="3588" max="3588" width="14.109375" customWidth="1"/>
    <col min="3589" max="3589" width="12.77734375" customWidth="1"/>
    <col min="3590" max="3590" width="13.109375" customWidth="1"/>
    <col min="3591" max="3591" width="14.109375" customWidth="1"/>
    <col min="3592" max="3592" width="14" customWidth="1"/>
    <col min="3593" max="3593" width="12.44140625" customWidth="1"/>
    <col min="3841" max="3841" width="27.6640625" customWidth="1"/>
    <col min="3842" max="3842" width="14" customWidth="1"/>
    <col min="3843" max="3843" width="14.44140625" customWidth="1"/>
    <col min="3844" max="3844" width="14.109375" customWidth="1"/>
    <col min="3845" max="3845" width="12.77734375" customWidth="1"/>
    <col min="3846" max="3846" width="13.109375" customWidth="1"/>
    <col min="3847" max="3847" width="14.109375" customWidth="1"/>
    <col min="3848" max="3848" width="14" customWidth="1"/>
    <col min="3849" max="3849" width="12.44140625" customWidth="1"/>
    <col min="4097" max="4097" width="27.6640625" customWidth="1"/>
    <col min="4098" max="4098" width="14" customWidth="1"/>
    <col min="4099" max="4099" width="14.44140625" customWidth="1"/>
    <col min="4100" max="4100" width="14.109375" customWidth="1"/>
    <col min="4101" max="4101" width="12.77734375" customWidth="1"/>
    <col min="4102" max="4102" width="13.109375" customWidth="1"/>
    <col min="4103" max="4103" width="14.109375" customWidth="1"/>
    <col min="4104" max="4104" width="14" customWidth="1"/>
    <col min="4105" max="4105" width="12.44140625" customWidth="1"/>
    <col min="4353" max="4353" width="27.6640625" customWidth="1"/>
    <col min="4354" max="4354" width="14" customWidth="1"/>
    <col min="4355" max="4355" width="14.44140625" customWidth="1"/>
    <col min="4356" max="4356" width="14.109375" customWidth="1"/>
    <col min="4357" max="4357" width="12.77734375" customWidth="1"/>
    <col min="4358" max="4358" width="13.109375" customWidth="1"/>
    <col min="4359" max="4359" width="14.109375" customWidth="1"/>
    <col min="4360" max="4360" width="14" customWidth="1"/>
    <col min="4361" max="4361" width="12.44140625" customWidth="1"/>
    <col min="4609" max="4609" width="27.6640625" customWidth="1"/>
    <col min="4610" max="4610" width="14" customWidth="1"/>
    <col min="4611" max="4611" width="14.44140625" customWidth="1"/>
    <col min="4612" max="4612" width="14.109375" customWidth="1"/>
    <col min="4613" max="4613" width="12.77734375" customWidth="1"/>
    <col min="4614" max="4614" width="13.109375" customWidth="1"/>
    <col min="4615" max="4615" width="14.109375" customWidth="1"/>
    <col min="4616" max="4616" width="14" customWidth="1"/>
    <col min="4617" max="4617" width="12.44140625" customWidth="1"/>
    <col min="4865" max="4865" width="27.6640625" customWidth="1"/>
    <col min="4866" max="4866" width="14" customWidth="1"/>
    <col min="4867" max="4867" width="14.44140625" customWidth="1"/>
    <col min="4868" max="4868" width="14.109375" customWidth="1"/>
    <col min="4869" max="4869" width="12.77734375" customWidth="1"/>
    <col min="4870" max="4870" width="13.109375" customWidth="1"/>
    <col min="4871" max="4871" width="14.109375" customWidth="1"/>
    <col min="4872" max="4872" width="14" customWidth="1"/>
    <col min="4873" max="4873" width="12.44140625" customWidth="1"/>
    <col min="5121" max="5121" width="27.6640625" customWidth="1"/>
    <col min="5122" max="5122" width="14" customWidth="1"/>
    <col min="5123" max="5123" width="14.44140625" customWidth="1"/>
    <col min="5124" max="5124" width="14.109375" customWidth="1"/>
    <col min="5125" max="5125" width="12.77734375" customWidth="1"/>
    <col min="5126" max="5126" width="13.109375" customWidth="1"/>
    <col min="5127" max="5127" width="14.109375" customWidth="1"/>
    <col min="5128" max="5128" width="14" customWidth="1"/>
    <col min="5129" max="5129" width="12.44140625" customWidth="1"/>
    <col min="5377" max="5377" width="27.6640625" customWidth="1"/>
    <col min="5378" max="5378" width="14" customWidth="1"/>
    <col min="5379" max="5379" width="14.44140625" customWidth="1"/>
    <col min="5380" max="5380" width="14.109375" customWidth="1"/>
    <col min="5381" max="5381" width="12.77734375" customWidth="1"/>
    <col min="5382" max="5382" width="13.109375" customWidth="1"/>
    <col min="5383" max="5383" width="14.109375" customWidth="1"/>
    <col min="5384" max="5384" width="14" customWidth="1"/>
    <col min="5385" max="5385" width="12.44140625" customWidth="1"/>
    <col min="5633" max="5633" width="27.6640625" customWidth="1"/>
    <col min="5634" max="5634" width="14" customWidth="1"/>
    <col min="5635" max="5635" width="14.44140625" customWidth="1"/>
    <col min="5636" max="5636" width="14.109375" customWidth="1"/>
    <col min="5637" max="5637" width="12.77734375" customWidth="1"/>
    <col min="5638" max="5638" width="13.109375" customWidth="1"/>
    <col min="5639" max="5639" width="14.109375" customWidth="1"/>
    <col min="5640" max="5640" width="14" customWidth="1"/>
    <col min="5641" max="5641" width="12.44140625" customWidth="1"/>
    <col min="5889" max="5889" width="27.6640625" customWidth="1"/>
    <col min="5890" max="5890" width="14" customWidth="1"/>
    <col min="5891" max="5891" width="14.44140625" customWidth="1"/>
    <col min="5892" max="5892" width="14.109375" customWidth="1"/>
    <col min="5893" max="5893" width="12.77734375" customWidth="1"/>
    <col min="5894" max="5894" width="13.109375" customWidth="1"/>
    <col min="5895" max="5895" width="14.109375" customWidth="1"/>
    <col min="5896" max="5896" width="14" customWidth="1"/>
    <col min="5897" max="5897" width="12.44140625" customWidth="1"/>
    <col min="6145" max="6145" width="27.6640625" customWidth="1"/>
    <col min="6146" max="6146" width="14" customWidth="1"/>
    <col min="6147" max="6147" width="14.44140625" customWidth="1"/>
    <col min="6148" max="6148" width="14.109375" customWidth="1"/>
    <col min="6149" max="6149" width="12.77734375" customWidth="1"/>
    <col min="6150" max="6150" width="13.109375" customWidth="1"/>
    <col min="6151" max="6151" width="14.109375" customWidth="1"/>
    <col min="6152" max="6152" width="14" customWidth="1"/>
    <col min="6153" max="6153" width="12.44140625" customWidth="1"/>
    <col min="6401" max="6401" width="27.6640625" customWidth="1"/>
    <col min="6402" max="6402" width="14" customWidth="1"/>
    <col min="6403" max="6403" width="14.44140625" customWidth="1"/>
    <col min="6404" max="6404" width="14.109375" customWidth="1"/>
    <col min="6405" max="6405" width="12.77734375" customWidth="1"/>
    <col min="6406" max="6406" width="13.109375" customWidth="1"/>
    <col min="6407" max="6407" width="14.109375" customWidth="1"/>
    <col min="6408" max="6408" width="14" customWidth="1"/>
    <col min="6409" max="6409" width="12.44140625" customWidth="1"/>
    <col min="6657" max="6657" width="27.6640625" customWidth="1"/>
    <col min="6658" max="6658" width="14" customWidth="1"/>
    <col min="6659" max="6659" width="14.44140625" customWidth="1"/>
    <col min="6660" max="6660" width="14.109375" customWidth="1"/>
    <col min="6661" max="6661" width="12.77734375" customWidth="1"/>
    <col min="6662" max="6662" width="13.109375" customWidth="1"/>
    <col min="6663" max="6663" width="14.109375" customWidth="1"/>
    <col min="6664" max="6664" width="14" customWidth="1"/>
    <col min="6665" max="6665" width="12.44140625" customWidth="1"/>
    <col min="6913" max="6913" width="27.6640625" customWidth="1"/>
    <col min="6914" max="6914" width="14" customWidth="1"/>
    <col min="6915" max="6915" width="14.44140625" customWidth="1"/>
    <col min="6916" max="6916" width="14.109375" customWidth="1"/>
    <col min="6917" max="6917" width="12.77734375" customWidth="1"/>
    <col min="6918" max="6918" width="13.109375" customWidth="1"/>
    <col min="6919" max="6919" width="14.109375" customWidth="1"/>
    <col min="6920" max="6920" width="14" customWidth="1"/>
    <col min="6921" max="6921" width="12.44140625" customWidth="1"/>
    <col min="7169" max="7169" width="27.6640625" customWidth="1"/>
    <col min="7170" max="7170" width="14" customWidth="1"/>
    <col min="7171" max="7171" width="14.44140625" customWidth="1"/>
    <col min="7172" max="7172" width="14.109375" customWidth="1"/>
    <col min="7173" max="7173" width="12.77734375" customWidth="1"/>
    <col min="7174" max="7174" width="13.109375" customWidth="1"/>
    <col min="7175" max="7175" width="14.109375" customWidth="1"/>
    <col min="7176" max="7176" width="14" customWidth="1"/>
    <col min="7177" max="7177" width="12.44140625" customWidth="1"/>
    <col min="7425" max="7425" width="27.6640625" customWidth="1"/>
    <col min="7426" max="7426" width="14" customWidth="1"/>
    <col min="7427" max="7427" width="14.44140625" customWidth="1"/>
    <col min="7428" max="7428" width="14.109375" customWidth="1"/>
    <col min="7429" max="7429" width="12.77734375" customWidth="1"/>
    <col min="7430" max="7430" width="13.109375" customWidth="1"/>
    <col min="7431" max="7431" width="14.109375" customWidth="1"/>
    <col min="7432" max="7432" width="14" customWidth="1"/>
    <col min="7433" max="7433" width="12.44140625" customWidth="1"/>
    <col min="7681" max="7681" width="27.6640625" customWidth="1"/>
    <col min="7682" max="7682" width="14" customWidth="1"/>
    <col min="7683" max="7683" width="14.44140625" customWidth="1"/>
    <col min="7684" max="7684" width="14.109375" customWidth="1"/>
    <col min="7685" max="7685" width="12.77734375" customWidth="1"/>
    <col min="7686" max="7686" width="13.109375" customWidth="1"/>
    <col min="7687" max="7687" width="14.109375" customWidth="1"/>
    <col min="7688" max="7688" width="14" customWidth="1"/>
    <col min="7689" max="7689" width="12.44140625" customWidth="1"/>
    <col min="7937" max="7937" width="27.6640625" customWidth="1"/>
    <col min="7938" max="7938" width="14" customWidth="1"/>
    <col min="7939" max="7939" width="14.44140625" customWidth="1"/>
    <col min="7940" max="7940" width="14.109375" customWidth="1"/>
    <col min="7941" max="7941" width="12.77734375" customWidth="1"/>
    <col min="7942" max="7942" width="13.109375" customWidth="1"/>
    <col min="7943" max="7943" width="14.109375" customWidth="1"/>
    <col min="7944" max="7944" width="14" customWidth="1"/>
    <col min="7945" max="7945" width="12.44140625" customWidth="1"/>
    <col min="8193" max="8193" width="27.6640625" customWidth="1"/>
    <col min="8194" max="8194" width="14" customWidth="1"/>
    <col min="8195" max="8195" width="14.44140625" customWidth="1"/>
    <col min="8196" max="8196" width="14.109375" customWidth="1"/>
    <col min="8197" max="8197" width="12.77734375" customWidth="1"/>
    <col min="8198" max="8198" width="13.109375" customWidth="1"/>
    <col min="8199" max="8199" width="14.109375" customWidth="1"/>
    <col min="8200" max="8200" width="14" customWidth="1"/>
    <col min="8201" max="8201" width="12.44140625" customWidth="1"/>
    <col min="8449" max="8449" width="27.6640625" customWidth="1"/>
    <col min="8450" max="8450" width="14" customWidth="1"/>
    <col min="8451" max="8451" width="14.44140625" customWidth="1"/>
    <col min="8452" max="8452" width="14.109375" customWidth="1"/>
    <col min="8453" max="8453" width="12.77734375" customWidth="1"/>
    <col min="8454" max="8454" width="13.109375" customWidth="1"/>
    <col min="8455" max="8455" width="14.109375" customWidth="1"/>
    <col min="8456" max="8456" width="14" customWidth="1"/>
    <col min="8457" max="8457" width="12.44140625" customWidth="1"/>
    <col min="8705" max="8705" width="27.6640625" customWidth="1"/>
    <col min="8706" max="8706" width="14" customWidth="1"/>
    <col min="8707" max="8707" width="14.44140625" customWidth="1"/>
    <col min="8708" max="8708" width="14.109375" customWidth="1"/>
    <col min="8709" max="8709" width="12.77734375" customWidth="1"/>
    <col min="8710" max="8710" width="13.109375" customWidth="1"/>
    <col min="8711" max="8711" width="14.109375" customWidth="1"/>
    <col min="8712" max="8712" width="14" customWidth="1"/>
    <col min="8713" max="8713" width="12.44140625" customWidth="1"/>
    <col min="8961" max="8961" width="27.6640625" customWidth="1"/>
    <col min="8962" max="8962" width="14" customWidth="1"/>
    <col min="8963" max="8963" width="14.44140625" customWidth="1"/>
    <col min="8964" max="8964" width="14.109375" customWidth="1"/>
    <col min="8965" max="8965" width="12.77734375" customWidth="1"/>
    <col min="8966" max="8966" width="13.109375" customWidth="1"/>
    <col min="8967" max="8967" width="14.109375" customWidth="1"/>
    <col min="8968" max="8968" width="14" customWidth="1"/>
    <col min="8969" max="8969" width="12.44140625" customWidth="1"/>
    <col min="9217" max="9217" width="27.6640625" customWidth="1"/>
    <col min="9218" max="9218" width="14" customWidth="1"/>
    <col min="9219" max="9219" width="14.44140625" customWidth="1"/>
    <col min="9220" max="9220" width="14.109375" customWidth="1"/>
    <col min="9221" max="9221" width="12.77734375" customWidth="1"/>
    <col min="9222" max="9222" width="13.109375" customWidth="1"/>
    <col min="9223" max="9223" width="14.109375" customWidth="1"/>
    <col min="9224" max="9224" width="14" customWidth="1"/>
    <col min="9225" max="9225" width="12.44140625" customWidth="1"/>
    <col min="9473" max="9473" width="27.6640625" customWidth="1"/>
    <col min="9474" max="9474" width="14" customWidth="1"/>
    <col min="9475" max="9475" width="14.44140625" customWidth="1"/>
    <col min="9476" max="9476" width="14.109375" customWidth="1"/>
    <col min="9477" max="9477" width="12.77734375" customWidth="1"/>
    <col min="9478" max="9478" width="13.109375" customWidth="1"/>
    <col min="9479" max="9479" width="14.109375" customWidth="1"/>
    <col min="9480" max="9480" width="14" customWidth="1"/>
    <col min="9481" max="9481" width="12.44140625" customWidth="1"/>
    <col min="9729" max="9729" width="27.6640625" customWidth="1"/>
    <col min="9730" max="9730" width="14" customWidth="1"/>
    <col min="9731" max="9731" width="14.44140625" customWidth="1"/>
    <col min="9732" max="9732" width="14.109375" customWidth="1"/>
    <col min="9733" max="9733" width="12.77734375" customWidth="1"/>
    <col min="9734" max="9734" width="13.109375" customWidth="1"/>
    <col min="9735" max="9735" width="14.109375" customWidth="1"/>
    <col min="9736" max="9736" width="14" customWidth="1"/>
    <col min="9737" max="9737" width="12.44140625" customWidth="1"/>
    <col min="9985" max="9985" width="27.6640625" customWidth="1"/>
    <col min="9986" max="9986" width="14" customWidth="1"/>
    <col min="9987" max="9987" width="14.44140625" customWidth="1"/>
    <col min="9988" max="9988" width="14.109375" customWidth="1"/>
    <col min="9989" max="9989" width="12.77734375" customWidth="1"/>
    <col min="9990" max="9990" width="13.109375" customWidth="1"/>
    <col min="9991" max="9991" width="14.109375" customWidth="1"/>
    <col min="9992" max="9992" width="14" customWidth="1"/>
    <col min="9993" max="9993" width="12.44140625" customWidth="1"/>
    <col min="10241" max="10241" width="27.6640625" customWidth="1"/>
    <col min="10242" max="10242" width="14" customWidth="1"/>
    <col min="10243" max="10243" width="14.44140625" customWidth="1"/>
    <col min="10244" max="10244" width="14.109375" customWidth="1"/>
    <col min="10245" max="10245" width="12.77734375" customWidth="1"/>
    <col min="10246" max="10246" width="13.109375" customWidth="1"/>
    <col min="10247" max="10247" width="14.109375" customWidth="1"/>
    <col min="10248" max="10248" width="14" customWidth="1"/>
    <col min="10249" max="10249" width="12.44140625" customWidth="1"/>
    <col min="10497" max="10497" width="27.6640625" customWidth="1"/>
    <col min="10498" max="10498" width="14" customWidth="1"/>
    <col min="10499" max="10499" width="14.44140625" customWidth="1"/>
    <col min="10500" max="10500" width="14.109375" customWidth="1"/>
    <col min="10501" max="10501" width="12.77734375" customWidth="1"/>
    <col min="10502" max="10502" width="13.109375" customWidth="1"/>
    <col min="10503" max="10503" width="14.109375" customWidth="1"/>
    <col min="10504" max="10504" width="14" customWidth="1"/>
    <col min="10505" max="10505" width="12.44140625" customWidth="1"/>
    <col min="10753" max="10753" width="27.6640625" customWidth="1"/>
    <col min="10754" max="10754" width="14" customWidth="1"/>
    <col min="10755" max="10755" width="14.44140625" customWidth="1"/>
    <col min="10756" max="10756" width="14.109375" customWidth="1"/>
    <col min="10757" max="10757" width="12.77734375" customWidth="1"/>
    <col min="10758" max="10758" width="13.109375" customWidth="1"/>
    <col min="10759" max="10759" width="14.109375" customWidth="1"/>
    <col min="10760" max="10760" width="14" customWidth="1"/>
    <col min="10761" max="10761" width="12.44140625" customWidth="1"/>
    <col min="11009" max="11009" width="27.6640625" customWidth="1"/>
    <col min="11010" max="11010" width="14" customWidth="1"/>
    <col min="11011" max="11011" width="14.44140625" customWidth="1"/>
    <col min="11012" max="11012" width="14.109375" customWidth="1"/>
    <col min="11013" max="11013" width="12.77734375" customWidth="1"/>
    <col min="11014" max="11014" width="13.109375" customWidth="1"/>
    <col min="11015" max="11015" width="14.109375" customWidth="1"/>
    <col min="11016" max="11016" width="14" customWidth="1"/>
    <col min="11017" max="11017" width="12.44140625" customWidth="1"/>
    <col min="11265" max="11265" width="27.6640625" customWidth="1"/>
    <col min="11266" max="11266" width="14" customWidth="1"/>
    <col min="11267" max="11267" width="14.44140625" customWidth="1"/>
    <col min="11268" max="11268" width="14.109375" customWidth="1"/>
    <col min="11269" max="11269" width="12.77734375" customWidth="1"/>
    <col min="11270" max="11270" width="13.109375" customWidth="1"/>
    <col min="11271" max="11271" width="14.109375" customWidth="1"/>
    <col min="11272" max="11272" width="14" customWidth="1"/>
    <col min="11273" max="11273" width="12.44140625" customWidth="1"/>
    <col min="11521" max="11521" width="27.6640625" customWidth="1"/>
    <col min="11522" max="11522" width="14" customWidth="1"/>
    <col min="11523" max="11523" width="14.44140625" customWidth="1"/>
    <col min="11524" max="11524" width="14.109375" customWidth="1"/>
    <col min="11525" max="11525" width="12.77734375" customWidth="1"/>
    <col min="11526" max="11526" width="13.109375" customWidth="1"/>
    <col min="11527" max="11527" width="14.109375" customWidth="1"/>
    <col min="11528" max="11528" width="14" customWidth="1"/>
    <col min="11529" max="11529" width="12.44140625" customWidth="1"/>
    <col min="11777" max="11777" width="27.6640625" customWidth="1"/>
    <col min="11778" max="11778" width="14" customWidth="1"/>
    <col min="11779" max="11779" width="14.44140625" customWidth="1"/>
    <col min="11780" max="11780" width="14.109375" customWidth="1"/>
    <col min="11781" max="11781" width="12.77734375" customWidth="1"/>
    <col min="11782" max="11782" width="13.109375" customWidth="1"/>
    <col min="11783" max="11783" width="14.109375" customWidth="1"/>
    <col min="11784" max="11784" width="14" customWidth="1"/>
    <col min="11785" max="11785" width="12.44140625" customWidth="1"/>
    <col min="12033" max="12033" width="27.6640625" customWidth="1"/>
    <col min="12034" max="12034" width="14" customWidth="1"/>
    <col min="12035" max="12035" width="14.44140625" customWidth="1"/>
    <col min="12036" max="12036" width="14.109375" customWidth="1"/>
    <col min="12037" max="12037" width="12.77734375" customWidth="1"/>
    <col min="12038" max="12038" width="13.109375" customWidth="1"/>
    <col min="12039" max="12039" width="14.109375" customWidth="1"/>
    <col min="12040" max="12040" width="14" customWidth="1"/>
    <col min="12041" max="12041" width="12.44140625" customWidth="1"/>
    <col min="12289" max="12289" width="27.6640625" customWidth="1"/>
    <col min="12290" max="12290" width="14" customWidth="1"/>
    <col min="12291" max="12291" width="14.44140625" customWidth="1"/>
    <col min="12292" max="12292" width="14.109375" customWidth="1"/>
    <col min="12293" max="12293" width="12.77734375" customWidth="1"/>
    <col min="12294" max="12294" width="13.109375" customWidth="1"/>
    <col min="12295" max="12295" width="14.109375" customWidth="1"/>
    <col min="12296" max="12296" width="14" customWidth="1"/>
    <col min="12297" max="12297" width="12.44140625" customWidth="1"/>
    <col min="12545" max="12545" width="27.6640625" customWidth="1"/>
    <col min="12546" max="12546" width="14" customWidth="1"/>
    <col min="12547" max="12547" width="14.44140625" customWidth="1"/>
    <col min="12548" max="12548" width="14.109375" customWidth="1"/>
    <col min="12549" max="12549" width="12.77734375" customWidth="1"/>
    <col min="12550" max="12550" width="13.109375" customWidth="1"/>
    <col min="12551" max="12551" width="14.109375" customWidth="1"/>
    <col min="12552" max="12552" width="14" customWidth="1"/>
    <col min="12553" max="12553" width="12.44140625" customWidth="1"/>
    <col min="12801" max="12801" width="27.6640625" customWidth="1"/>
    <col min="12802" max="12802" width="14" customWidth="1"/>
    <col min="12803" max="12803" width="14.44140625" customWidth="1"/>
    <col min="12804" max="12804" width="14.109375" customWidth="1"/>
    <col min="12805" max="12805" width="12.77734375" customWidth="1"/>
    <col min="12806" max="12806" width="13.109375" customWidth="1"/>
    <col min="12807" max="12807" width="14.109375" customWidth="1"/>
    <col min="12808" max="12808" width="14" customWidth="1"/>
    <col min="12809" max="12809" width="12.44140625" customWidth="1"/>
    <col min="13057" max="13057" width="27.6640625" customWidth="1"/>
    <col min="13058" max="13058" width="14" customWidth="1"/>
    <col min="13059" max="13059" width="14.44140625" customWidth="1"/>
    <col min="13060" max="13060" width="14.109375" customWidth="1"/>
    <col min="13061" max="13061" width="12.77734375" customWidth="1"/>
    <col min="13062" max="13062" width="13.109375" customWidth="1"/>
    <col min="13063" max="13063" width="14.109375" customWidth="1"/>
    <col min="13064" max="13064" width="14" customWidth="1"/>
    <col min="13065" max="13065" width="12.44140625" customWidth="1"/>
    <col min="13313" max="13313" width="27.6640625" customWidth="1"/>
    <col min="13314" max="13314" width="14" customWidth="1"/>
    <col min="13315" max="13315" width="14.44140625" customWidth="1"/>
    <col min="13316" max="13316" width="14.109375" customWidth="1"/>
    <col min="13317" max="13317" width="12.77734375" customWidth="1"/>
    <col min="13318" max="13318" width="13.109375" customWidth="1"/>
    <col min="13319" max="13319" width="14.109375" customWidth="1"/>
    <col min="13320" max="13320" width="14" customWidth="1"/>
    <col min="13321" max="13321" width="12.44140625" customWidth="1"/>
    <col min="13569" max="13569" width="27.6640625" customWidth="1"/>
    <col min="13570" max="13570" width="14" customWidth="1"/>
    <col min="13571" max="13571" width="14.44140625" customWidth="1"/>
    <col min="13572" max="13572" width="14.109375" customWidth="1"/>
    <col min="13573" max="13573" width="12.77734375" customWidth="1"/>
    <col min="13574" max="13574" width="13.109375" customWidth="1"/>
    <col min="13575" max="13575" width="14.109375" customWidth="1"/>
    <col min="13576" max="13576" width="14" customWidth="1"/>
    <col min="13577" max="13577" width="12.44140625" customWidth="1"/>
    <col min="13825" max="13825" width="27.6640625" customWidth="1"/>
    <col min="13826" max="13826" width="14" customWidth="1"/>
    <col min="13827" max="13827" width="14.44140625" customWidth="1"/>
    <col min="13828" max="13828" width="14.109375" customWidth="1"/>
    <col min="13829" max="13829" width="12.77734375" customWidth="1"/>
    <col min="13830" max="13830" width="13.109375" customWidth="1"/>
    <col min="13831" max="13831" width="14.109375" customWidth="1"/>
    <col min="13832" max="13832" width="14" customWidth="1"/>
    <col min="13833" max="13833" width="12.44140625" customWidth="1"/>
    <col min="14081" max="14081" width="27.6640625" customWidth="1"/>
    <col min="14082" max="14082" width="14" customWidth="1"/>
    <col min="14083" max="14083" width="14.44140625" customWidth="1"/>
    <col min="14084" max="14084" width="14.109375" customWidth="1"/>
    <col min="14085" max="14085" width="12.77734375" customWidth="1"/>
    <col min="14086" max="14086" width="13.109375" customWidth="1"/>
    <col min="14087" max="14087" width="14.109375" customWidth="1"/>
    <col min="14088" max="14088" width="14" customWidth="1"/>
    <col min="14089" max="14089" width="12.44140625" customWidth="1"/>
    <col min="14337" max="14337" width="27.6640625" customWidth="1"/>
    <col min="14338" max="14338" width="14" customWidth="1"/>
    <col min="14339" max="14339" width="14.44140625" customWidth="1"/>
    <col min="14340" max="14340" width="14.109375" customWidth="1"/>
    <col min="14341" max="14341" width="12.77734375" customWidth="1"/>
    <col min="14342" max="14342" width="13.109375" customWidth="1"/>
    <col min="14343" max="14343" width="14.109375" customWidth="1"/>
    <col min="14344" max="14344" width="14" customWidth="1"/>
    <col min="14345" max="14345" width="12.44140625" customWidth="1"/>
    <col min="14593" max="14593" width="27.6640625" customWidth="1"/>
    <col min="14594" max="14594" width="14" customWidth="1"/>
    <col min="14595" max="14595" width="14.44140625" customWidth="1"/>
    <col min="14596" max="14596" width="14.109375" customWidth="1"/>
    <col min="14597" max="14597" width="12.77734375" customWidth="1"/>
    <col min="14598" max="14598" width="13.109375" customWidth="1"/>
    <col min="14599" max="14599" width="14.109375" customWidth="1"/>
    <col min="14600" max="14600" width="14" customWidth="1"/>
    <col min="14601" max="14601" width="12.44140625" customWidth="1"/>
    <col min="14849" max="14849" width="27.6640625" customWidth="1"/>
    <col min="14850" max="14850" width="14" customWidth="1"/>
    <col min="14851" max="14851" width="14.44140625" customWidth="1"/>
    <col min="14852" max="14852" width="14.109375" customWidth="1"/>
    <col min="14853" max="14853" width="12.77734375" customWidth="1"/>
    <col min="14854" max="14854" width="13.109375" customWidth="1"/>
    <col min="14855" max="14855" width="14.109375" customWidth="1"/>
    <col min="14856" max="14856" width="14" customWidth="1"/>
    <col min="14857" max="14857" width="12.44140625" customWidth="1"/>
    <col min="15105" max="15105" width="27.6640625" customWidth="1"/>
    <col min="15106" max="15106" width="14" customWidth="1"/>
    <col min="15107" max="15107" width="14.44140625" customWidth="1"/>
    <col min="15108" max="15108" width="14.109375" customWidth="1"/>
    <col min="15109" max="15109" width="12.77734375" customWidth="1"/>
    <col min="15110" max="15110" width="13.109375" customWidth="1"/>
    <col min="15111" max="15111" width="14.109375" customWidth="1"/>
    <col min="15112" max="15112" width="14" customWidth="1"/>
    <col min="15113" max="15113" width="12.44140625" customWidth="1"/>
    <col min="15361" max="15361" width="27.6640625" customWidth="1"/>
    <col min="15362" max="15362" width="14" customWidth="1"/>
    <col min="15363" max="15363" width="14.44140625" customWidth="1"/>
    <col min="15364" max="15364" width="14.109375" customWidth="1"/>
    <col min="15365" max="15365" width="12.77734375" customWidth="1"/>
    <col min="15366" max="15366" width="13.109375" customWidth="1"/>
    <col min="15367" max="15367" width="14.109375" customWidth="1"/>
    <col min="15368" max="15368" width="14" customWidth="1"/>
    <col min="15369" max="15369" width="12.44140625" customWidth="1"/>
    <col min="15617" max="15617" width="27.6640625" customWidth="1"/>
    <col min="15618" max="15618" width="14" customWidth="1"/>
    <col min="15619" max="15619" width="14.44140625" customWidth="1"/>
    <col min="15620" max="15620" width="14.109375" customWidth="1"/>
    <col min="15621" max="15621" width="12.77734375" customWidth="1"/>
    <col min="15622" max="15622" width="13.109375" customWidth="1"/>
    <col min="15623" max="15623" width="14.109375" customWidth="1"/>
    <col min="15624" max="15624" width="14" customWidth="1"/>
    <col min="15625" max="15625" width="12.44140625" customWidth="1"/>
    <col min="15873" max="15873" width="27.6640625" customWidth="1"/>
    <col min="15874" max="15874" width="14" customWidth="1"/>
    <col min="15875" max="15875" width="14.44140625" customWidth="1"/>
    <col min="15876" max="15876" width="14.109375" customWidth="1"/>
    <col min="15877" max="15877" width="12.77734375" customWidth="1"/>
    <col min="15878" max="15878" width="13.109375" customWidth="1"/>
    <col min="15879" max="15879" width="14.109375" customWidth="1"/>
    <col min="15880" max="15880" width="14" customWidth="1"/>
    <col min="15881" max="15881" width="12.44140625" customWidth="1"/>
    <col min="16129" max="16129" width="27.6640625" customWidth="1"/>
    <col min="16130" max="16130" width="14" customWidth="1"/>
    <col min="16131" max="16131" width="14.44140625" customWidth="1"/>
    <col min="16132" max="16132" width="14.109375" customWidth="1"/>
    <col min="16133" max="16133" width="12.77734375" customWidth="1"/>
    <col min="16134" max="16134" width="13.109375" customWidth="1"/>
    <col min="16135" max="16135" width="14.109375" customWidth="1"/>
    <col min="16136" max="16136" width="14" customWidth="1"/>
    <col min="16137" max="16137" width="12.44140625" customWidth="1"/>
  </cols>
  <sheetData>
    <row r="1" spans="1:9" ht="15" customHeight="1" x14ac:dyDescent="0.25">
      <c r="A1" s="1762" t="s">
        <v>1403</v>
      </c>
      <c r="B1" s="1762" t="s">
        <v>1404</v>
      </c>
      <c r="C1" s="1764" t="s">
        <v>1405</v>
      </c>
      <c r="D1" s="1764"/>
      <c r="E1" s="1764"/>
      <c r="F1" s="1764"/>
      <c r="G1" s="1764"/>
      <c r="H1" s="1762" t="s">
        <v>1243</v>
      </c>
      <c r="I1" s="1765" t="s">
        <v>1406</v>
      </c>
    </row>
    <row r="2" spans="1:9" ht="20.100000000000001" customHeight="1" x14ac:dyDescent="0.25">
      <c r="A2" s="1669"/>
      <c r="B2" s="1763"/>
      <c r="C2" s="1718" t="s">
        <v>1296</v>
      </c>
      <c r="D2" s="1718" t="s">
        <v>1239</v>
      </c>
      <c r="E2" s="1768" t="s">
        <v>1407</v>
      </c>
      <c r="F2" s="1770" t="s">
        <v>1297</v>
      </c>
      <c r="G2" s="1718" t="s">
        <v>1408</v>
      </c>
      <c r="H2" s="1763"/>
      <c r="I2" s="1766"/>
    </row>
    <row r="3" spans="1:9" ht="34.5" customHeight="1" x14ac:dyDescent="0.25">
      <c r="A3" s="1669"/>
      <c r="B3" s="1763"/>
      <c r="C3" s="1767"/>
      <c r="D3" s="1767"/>
      <c r="E3" s="1769"/>
      <c r="F3" s="1771"/>
      <c r="G3" s="1767"/>
      <c r="H3" s="1763"/>
      <c r="I3" s="1766"/>
    </row>
    <row r="4" spans="1:9" ht="15" customHeight="1" x14ac:dyDescent="0.25">
      <c r="A4" s="793" t="s">
        <v>755</v>
      </c>
      <c r="B4" s="1341">
        <v>276794</v>
      </c>
      <c r="C4" s="1332">
        <v>11</v>
      </c>
      <c r="D4" s="1332">
        <v>161166</v>
      </c>
      <c r="E4" s="1332"/>
      <c r="F4" s="1332"/>
      <c r="G4" s="795">
        <f t="shared" ref="G4:G21" si="0">SUM(C4:F4)</f>
        <v>161177</v>
      </c>
      <c r="H4" s="794"/>
      <c r="I4" s="796">
        <f t="shared" ref="I4:I21" si="1">SUM(B4+G4+H4)</f>
        <v>437971</v>
      </c>
    </row>
    <row r="5" spans="1:9" ht="15" customHeight="1" x14ac:dyDescent="0.25">
      <c r="A5" s="797" t="s">
        <v>1345</v>
      </c>
      <c r="B5" s="1341">
        <v>799</v>
      </c>
      <c r="C5" s="1342">
        <v>120</v>
      </c>
      <c r="D5" s="1332">
        <v>31411</v>
      </c>
      <c r="E5" s="1332"/>
      <c r="F5" s="1332"/>
      <c r="G5" s="795">
        <f t="shared" si="0"/>
        <v>31531</v>
      </c>
      <c r="H5" s="794"/>
      <c r="I5" s="796">
        <f t="shared" si="1"/>
        <v>32330</v>
      </c>
    </row>
    <row r="6" spans="1:9" ht="23.25" customHeight="1" x14ac:dyDescent="0.25">
      <c r="A6" s="797" t="s">
        <v>757</v>
      </c>
      <c r="B6" s="1343">
        <v>209</v>
      </c>
      <c r="C6" s="1343">
        <v>403</v>
      </c>
      <c r="D6" s="1343">
        <v>65905</v>
      </c>
      <c r="E6" s="1343"/>
      <c r="F6" s="1343"/>
      <c r="G6" s="795">
        <f t="shared" si="0"/>
        <v>66308</v>
      </c>
      <c r="H6" s="799"/>
      <c r="I6" s="800">
        <f t="shared" si="1"/>
        <v>66517</v>
      </c>
    </row>
    <row r="7" spans="1:9" ht="14.1" customHeight="1" x14ac:dyDescent="0.25">
      <c r="A7" s="797" t="s">
        <v>1344</v>
      </c>
      <c r="B7" s="1343">
        <v>262</v>
      </c>
      <c r="C7" s="1343">
        <v>450</v>
      </c>
      <c r="D7" s="1344">
        <v>108803</v>
      </c>
      <c r="E7" s="1345"/>
      <c r="F7" s="1346"/>
      <c r="G7" s="795">
        <f t="shared" si="0"/>
        <v>109253</v>
      </c>
      <c r="H7" s="799"/>
      <c r="I7" s="800">
        <f t="shared" si="1"/>
        <v>109515</v>
      </c>
    </row>
    <row r="8" spans="1:9" ht="27" customHeight="1" x14ac:dyDescent="0.25">
      <c r="A8" s="801" t="s">
        <v>1314</v>
      </c>
      <c r="B8" s="1343">
        <v>288</v>
      </c>
      <c r="C8" s="1343"/>
      <c r="D8" s="1344">
        <v>33755</v>
      </c>
      <c r="E8" s="1343"/>
      <c r="F8" s="1347"/>
      <c r="G8" s="795">
        <f t="shared" si="0"/>
        <v>33755</v>
      </c>
      <c r="H8" s="798"/>
      <c r="I8" s="800">
        <f t="shared" si="1"/>
        <v>34043</v>
      </c>
    </row>
    <row r="9" spans="1:9" ht="25.5" customHeight="1" x14ac:dyDescent="0.25">
      <c r="A9" s="797" t="s">
        <v>760</v>
      </c>
      <c r="B9" s="1344"/>
      <c r="C9" s="1344">
        <v>550</v>
      </c>
      <c r="D9" s="1344">
        <v>23778</v>
      </c>
      <c r="E9" s="1343"/>
      <c r="F9" s="1347"/>
      <c r="G9" s="795">
        <f t="shared" si="0"/>
        <v>24328</v>
      </c>
      <c r="H9" s="799"/>
      <c r="I9" s="800">
        <f t="shared" si="1"/>
        <v>24328</v>
      </c>
    </row>
    <row r="10" spans="1:9" ht="24" customHeight="1" x14ac:dyDescent="0.25">
      <c r="A10" s="797" t="s">
        <v>761</v>
      </c>
      <c r="B10" s="1343">
        <v>149</v>
      </c>
      <c r="C10" s="1344">
        <v>600</v>
      </c>
      <c r="D10" s="1344">
        <v>36697</v>
      </c>
      <c r="E10" s="1343"/>
      <c r="F10" s="1347"/>
      <c r="G10" s="795">
        <f t="shared" si="0"/>
        <v>37297</v>
      </c>
      <c r="H10" s="799"/>
      <c r="I10" s="800">
        <f t="shared" si="1"/>
        <v>37446</v>
      </c>
    </row>
    <row r="11" spans="1:9" ht="26.25" customHeight="1" x14ac:dyDescent="0.25">
      <c r="A11" s="797" t="s">
        <v>762</v>
      </c>
      <c r="B11" s="1343">
        <v>149</v>
      </c>
      <c r="C11" s="1343">
        <v>591</v>
      </c>
      <c r="D11" s="1344">
        <v>33449</v>
      </c>
      <c r="E11" s="1343"/>
      <c r="F11" s="1347"/>
      <c r="G11" s="795">
        <f t="shared" si="0"/>
        <v>34040</v>
      </c>
      <c r="H11" s="799"/>
      <c r="I11" s="800">
        <f t="shared" si="1"/>
        <v>34189</v>
      </c>
    </row>
    <row r="12" spans="1:9" ht="24" customHeight="1" x14ac:dyDescent="0.25">
      <c r="A12" s="797" t="s">
        <v>763</v>
      </c>
      <c r="B12" s="1343"/>
      <c r="C12" s="1343">
        <v>2265</v>
      </c>
      <c r="D12" s="1344">
        <v>30593</v>
      </c>
      <c r="E12" s="1343"/>
      <c r="F12" s="1347"/>
      <c r="G12" s="795">
        <f t="shared" si="0"/>
        <v>32858</v>
      </c>
      <c r="H12" s="799"/>
      <c r="I12" s="800">
        <f t="shared" si="1"/>
        <v>32858</v>
      </c>
    </row>
    <row r="13" spans="1:9" ht="27" customHeight="1" x14ac:dyDescent="0.25">
      <c r="A13" s="675" t="s">
        <v>764</v>
      </c>
      <c r="B13" s="1344"/>
      <c r="C13" s="1343"/>
      <c r="D13" s="1344">
        <v>316</v>
      </c>
      <c r="E13" s="1343"/>
      <c r="F13" s="1347"/>
      <c r="G13" s="795">
        <f t="shared" si="0"/>
        <v>316</v>
      </c>
      <c r="H13" s="798"/>
      <c r="I13" s="800">
        <f t="shared" si="1"/>
        <v>316</v>
      </c>
    </row>
    <row r="14" spans="1:9" ht="12" customHeight="1" x14ac:dyDescent="0.25">
      <c r="A14" s="797" t="s">
        <v>1319</v>
      </c>
      <c r="B14" s="1344">
        <v>296</v>
      </c>
      <c r="C14" s="1344">
        <v>2709</v>
      </c>
      <c r="D14" s="1344">
        <v>124922</v>
      </c>
      <c r="E14" s="1343"/>
      <c r="F14" s="1347"/>
      <c r="G14" s="795">
        <f t="shared" si="0"/>
        <v>127631</v>
      </c>
      <c r="H14" s="798"/>
      <c r="I14" s="800">
        <f t="shared" si="1"/>
        <v>127927</v>
      </c>
    </row>
    <row r="15" spans="1:9" ht="12" customHeight="1" x14ac:dyDescent="0.25">
      <c r="A15" s="797" t="s">
        <v>1151</v>
      </c>
      <c r="B15" s="1344"/>
      <c r="C15" s="1344"/>
      <c r="D15" s="1344">
        <v>4960</v>
      </c>
      <c r="E15" s="1343"/>
      <c r="F15" s="1343"/>
      <c r="G15" s="795">
        <f t="shared" si="0"/>
        <v>4960</v>
      </c>
      <c r="H15" s="798"/>
      <c r="I15" s="800">
        <f t="shared" si="1"/>
        <v>4960</v>
      </c>
    </row>
    <row r="16" spans="1:9" ht="25.5" customHeight="1" x14ac:dyDescent="0.25">
      <c r="A16" s="802" t="s">
        <v>767</v>
      </c>
      <c r="B16" s="1343">
        <v>19381</v>
      </c>
      <c r="C16" s="1344"/>
      <c r="D16" s="1344">
        <v>322145</v>
      </c>
      <c r="E16" s="1343"/>
      <c r="F16" s="1343"/>
      <c r="G16" s="795">
        <f t="shared" si="0"/>
        <v>322145</v>
      </c>
      <c r="H16" s="798"/>
      <c r="I16" s="800">
        <f t="shared" si="1"/>
        <v>341526</v>
      </c>
    </row>
    <row r="17" spans="1:9" ht="12" customHeight="1" x14ac:dyDescent="0.25">
      <c r="A17" s="802" t="s">
        <v>768</v>
      </c>
      <c r="B17" s="1343">
        <v>16370</v>
      </c>
      <c r="C17" s="1343">
        <v>1215</v>
      </c>
      <c r="D17" s="1343">
        <v>149691</v>
      </c>
      <c r="E17" s="1343"/>
      <c r="F17" s="1343"/>
      <c r="G17" s="795">
        <f t="shared" si="0"/>
        <v>150906</v>
      </c>
      <c r="H17" s="798"/>
      <c r="I17" s="800">
        <f t="shared" si="1"/>
        <v>167276</v>
      </c>
    </row>
    <row r="18" spans="1:9" ht="17.25" customHeight="1" x14ac:dyDescent="0.25">
      <c r="A18" s="802" t="s">
        <v>769</v>
      </c>
      <c r="B18" s="1343">
        <v>1351</v>
      </c>
      <c r="C18" s="1343">
        <v>35078</v>
      </c>
      <c r="D18" s="1343">
        <v>73668</v>
      </c>
      <c r="E18" s="1343"/>
      <c r="F18" s="1343"/>
      <c r="G18" s="795">
        <f t="shared" si="0"/>
        <v>108746</v>
      </c>
      <c r="H18" s="798"/>
      <c r="I18" s="800">
        <f t="shared" si="1"/>
        <v>110097</v>
      </c>
    </row>
    <row r="19" spans="1:9" ht="16.5" customHeight="1" x14ac:dyDescent="0.25">
      <c r="A19" s="802" t="s">
        <v>770</v>
      </c>
      <c r="B19" s="1343"/>
      <c r="C19" s="1343"/>
      <c r="D19" s="1343">
        <v>31413</v>
      </c>
      <c r="E19" s="1343"/>
      <c r="F19" s="1343"/>
      <c r="G19" s="795">
        <f t="shared" si="0"/>
        <v>31413</v>
      </c>
      <c r="H19" s="798"/>
      <c r="I19" s="800">
        <f t="shared" si="1"/>
        <v>31413</v>
      </c>
    </row>
    <row r="20" spans="1:9" ht="25.5" customHeight="1" x14ac:dyDescent="0.25">
      <c r="A20" s="802" t="s">
        <v>777</v>
      </c>
      <c r="B20" s="1343">
        <v>148</v>
      </c>
      <c r="C20" s="1343">
        <v>17235</v>
      </c>
      <c r="D20" s="1343">
        <v>49174</v>
      </c>
      <c r="E20" s="1343"/>
      <c r="F20" s="1343"/>
      <c r="G20" s="795">
        <f t="shared" si="0"/>
        <v>66409</v>
      </c>
      <c r="H20" s="798"/>
      <c r="I20" s="800">
        <f t="shared" si="1"/>
        <v>66557</v>
      </c>
    </row>
    <row r="21" spans="1:9" ht="15.75" customHeight="1" x14ac:dyDescent="0.25">
      <c r="A21" s="802" t="s">
        <v>772</v>
      </c>
      <c r="B21" s="1343">
        <v>278</v>
      </c>
      <c r="C21" s="1343"/>
      <c r="D21" s="1343">
        <v>29205</v>
      </c>
      <c r="E21" s="1343"/>
      <c r="F21" s="1343"/>
      <c r="G21" s="795">
        <f t="shared" si="0"/>
        <v>29205</v>
      </c>
      <c r="H21" s="798"/>
      <c r="I21" s="800">
        <f t="shared" si="1"/>
        <v>29483</v>
      </c>
    </row>
    <row r="22" spans="1:9" ht="27" customHeight="1" x14ac:dyDescent="0.3">
      <c r="A22" s="803" t="s">
        <v>1153</v>
      </c>
      <c r="B22" s="804">
        <f t="shared" ref="B22:I22" si="2">SUM(B4:B21)</f>
        <v>316474</v>
      </c>
      <c r="C22" s="804">
        <f t="shared" si="2"/>
        <v>61227</v>
      </c>
      <c r="D22" s="804">
        <f t="shared" si="2"/>
        <v>1311051</v>
      </c>
      <c r="E22" s="804">
        <f t="shared" si="2"/>
        <v>0</v>
      </c>
      <c r="F22" s="804">
        <f t="shared" si="2"/>
        <v>0</v>
      </c>
      <c r="G22" s="804">
        <f t="shared" si="2"/>
        <v>1372278</v>
      </c>
      <c r="H22" s="804">
        <f t="shared" si="2"/>
        <v>0</v>
      </c>
      <c r="I22" s="804">
        <f t="shared" si="2"/>
        <v>1688752</v>
      </c>
    </row>
    <row r="23" spans="1:9" ht="15.75" customHeight="1" x14ac:dyDescent="0.25">
      <c r="A23" s="802" t="s">
        <v>1154</v>
      </c>
      <c r="B23" s="896">
        <v>140972</v>
      </c>
      <c r="C23" s="896">
        <v>127963</v>
      </c>
      <c r="D23" s="896">
        <v>597136</v>
      </c>
      <c r="E23" s="798"/>
      <c r="F23" s="798"/>
      <c r="G23" s="805">
        <f>SUM(C23:F23)</f>
        <v>725099</v>
      </c>
      <c r="H23" s="896">
        <v>23791</v>
      </c>
      <c r="I23" s="800">
        <f>SUM(B23+G23+H23)</f>
        <v>889862</v>
      </c>
    </row>
    <row r="24" spans="1:9" ht="15" customHeight="1" x14ac:dyDescent="0.3">
      <c r="A24" s="803" t="s">
        <v>161</v>
      </c>
      <c r="B24" s="804">
        <f t="shared" ref="B24:I24" si="3">SUM(B22:B23)</f>
        <v>457446</v>
      </c>
      <c r="C24" s="804">
        <f t="shared" si="3"/>
        <v>189190</v>
      </c>
      <c r="D24" s="804">
        <f t="shared" si="3"/>
        <v>1908187</v>
      </c>
      <c r="E24" s="804">
        <f t="shared" si="3"/>
        <v>0</v>
      </c>
      <c r="F24" s="804">
        <f t="shared" si="3"/>
        <v>0</v>
      </c>
      <c r="G24" s="804">
        <f t="shared" si="3"/>
        <v>2097377</v>
      </c>
      <c r="H24" s="804">
        <f t="shared" si="3"/>
        <v>23791</v>
      </c>
      <c r="I24" s="804">
        <f t="shared" si="3"/>
        <v>2578614</v>
      </c>
    </row>
  </sheetData>
  <mergeCells count="10">
    <mergeCell ref="A1:A3"/>
    <mergeCell ref="B1:B3"/>
    <mergeCell ref="C1:G1"/>
    <mergeCell ref="H1:H3"/>
    <mergeCell ref="I1:I3"/>
    <mergeCell ref="C2:C3"/>
    <mergeCell ref="D2:D3"/>
    <mergeCell ref="E2:E3"/>
    <mergeCell ref="F2:F3"/>
    <mergeCell ref="G2:G3"/>
  </mergeCells>
  <printOptions horizontalCentered="1" verticalCentered="1"/>
  <pageMargins left="0.39370078740157483" right="0.39370078740157483" top="0.78740157480314965" bottom="0.39370078740157483" header="0.51181102362204722" footer="0.51181102362204722"/>
  <pageSetup paperSize="9" scale="95" orientation="landscape" r:id="rId1"/>
  <headerFooter alignWithMargins="0">
    <oddHeader>&amp;C&amp;"Times New Roman CE,Félkövér dőlt"Immateriális javak, tárgyi eszközök, koncesszióba, vagyonkezelésbe adott eszközök teljesen
 (0-ig) leírt állományának bruttó értéke 2021. XII.31-én&amp;R
&amp;"Times New Roman CE,Félkövér dőlt"20.  mell.
Adatok :  ezer Ft-ban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24"/>
  <sheetViews>
    <sheetView zoomScaleNormal="100" workbookViewId="0">
      <selection activeCell="I26" sqref="I26"/>
    </sheetView>
  </sheetViews>
  <sheetFormatPr defaultColWidth="23" defaultRowHeight="21" customHeight="1" x14ac:dyDescent="0.25"/>
  <cols>
    <col min="1" max="1" width="33.109375" style="738" customWidth="1"/>
    <col min="2" max="5" width="15.6640625" style="738" customWidth="1"/>
    <col min="6" max="6" width="16.77734375" style="738" customWidth="1"/>
    <col min="7" max="8" width="15.6640625" style="737" customWidth="1"/>
    <col min="9" max="16384" width="23" style="737"/>
  </cols>
  <sheetData>
    <row r="1" spans="1:8" ht="17.25" customHeight="1" x14ac:dyDescent="0.25">
      <c r="A1" s="1772" t="s">
        <v>1354</v>
      </c>
      <c r="B1" s="1772" t="s">
        <v>1353</v>
      </c>
      <c r="C1" s="1772"/>
      <c r="D1" s="1772"/>
      <c r="E1" s="1774" t="s">
        <v>1352</v>
      </c>
      <c r="F1" s="1774" t="s">
        <v>1351</v>
      </c>
      <c r="G1" s="1772" t="s">
        <v>1350</v>
      </c>
      <c r="H1" s="1773" t="s">
        <v>1349</v>
      </c>
    </row>
    <row r="2" spans="1:8" ht="57.75" customHeight="1" x14ac:dyDescent="0.25">
      <c r="A2" s="1772"/>
      <c r="B2" s="748" t="s">
        <v>1348</v>
      </c>
      <c r="C2" s="748" t="s">
        <v>1347</v>
      </c>
      <c r="D2" s="748" t="s">
        <v>1346</v>
      </c>
      <c r="E2" s="1774"/>
      <c r="F2" s="1774"/>
      <c r="G2" s="1772"/>
      <c r="H2" s="1773"/>
    </row>
    <row r="3" spans="1:8" ht="13.5" customHeight="1" x14ac:dyDescent="0.25">
      <c r="A3" s="747" t="s">
        <v>755</v>
      </c>
      <c r="B3" s="903">
        <v>1056802</v>
      </c>
      <c r="C3" s="904">
        <f t="shared" ref="C3:C20" si="0">B3-D3</f>
        <v>680352</v>
      </c>
      <c r="D3" s="904">
        <f>'15'!I3</f>
        <v>376450</v>
      </c>
      <c r="E3" s="897">
        <v>25098</v>
      </c>
      <c r="F3" s="1557">
        <v>28111</v>
      </c>
      <c r="G3" s="742">
        <f t="shared" ref="G3:G23" si="1">D3/B3*100</f>
        <v>35.621620700944931</v>
      </c>
      <c r="H3" s="742">
        <f t="shared" ref="H3:H23" si="2">F3/E3*100</f>
        <v>112.00494063271972</v>
      </c>
    </row>
    <row r="4" spans="1:8" ht="13.5" customHeight="1" x14ac:dyDescent="0.25">
      <c r="A4" s="745" t="s">
        <v>1345</v>
      </c>
      <c r="B4" s="903">
        <v>256536</v>
      </c>
      <c r="C4" s="904">
        <f t="shared" si="0"/>
        <v>127703</v>
      </c>
      <c r="D4" s="904">
        <f>'15'!I4</f>
        <v>128833</v>
      </c>
      <c r="E4" s="897">
        <v>833</v>
      </c>
      <c r="F4" s="1557">
        <v>1250</v>
      </c>
      <c r="G4" s="742">
        <f t="shared" si="1"/>
        <v>50.220241993326475</v>
      </c>
      <c r="H4" s="742">
        <f t="shared" si="2"/>
        <v>150.06002400960384</v>
      </c>
    </row>
    <row r="5" spans="1:8" ht="13.5" customHeight="1" x14ac:dyDescent="0.25">
      <c r="A5" s="745" t="s">
        <v>757</v>
      </c>
      <c r="B5" s="903">
        <v>1075944</v>
      </c>
      <c r="C5" s="904">
        <f t="shared" si="0"/>
        <v>228783</v>
      </c>
      <c r="D5" s="904">
        <f>'15'!I5</f>
        <v>847161</v>
      </c>
      <c r="E5" s="905">
        <v>18782</v>
      </c>
      <c r="F5" s="1558">
        <v>8952</v>
      </c>
      <c r="G5" s="742">
        <f t="shared" si="1"/>
        <v>78.736532756351636</v>
      </c>
      <c r="H5" s="742">
        <f t="shared" si="2"/>
        <v>47.662655734213608</v>
      </c>
    </row>
    <row r="6" spans="1:8" ht="13.5" customHeight="1" x14ac:dyDescent="0.25">
      <c r="A6" s="745" t="s">
        <v>1344</v>
      </c>
      <c r="B6" s="903">
        <v>1045782</v>
      </c>
      <c r="C6" s="904">
        <f t="shared" si="0"/>
        <v>309161</v>
      </c>
      <c r="D6" s="904">
        <f>'15'!I6</f>
        <v>736621</v>
      </c>
      <c r="E6" s="898">
        <v>20912</v>
      </c>
      <c r="F6" s="1558">
        <v>2042</v>
      </c>
      <c r="G6" s="742">
        <f t="shared" si="1"/>
        <v>70.437337800803618</v>
      </c>
      <c r="H6" s="742">
        <f t="shared" si="2"/>
        <v>9.7647283856159142</v>
      </c>
    </row>
    <row r="7" spans="1:8" ht="13.5" customHeight="1" x14ac:dyDescent="0.25">
      <c r="A7" s="746" t="s">
        <v>1314</v>
      </c>
      <c r="B7" s="903">
        <v>48502</v>
      </c>
      <c r="C7" s="904">
        <f t="shared" si="0"/>
        <v>41401</v>
      </c>
      <c r="D7" s="904">
        <f>'15'!I7</f>
        <v>7101</v>
      </c>
      <c r="E7" s="905">
        <v>1181</v>
      </c>
      <c r="F7" s="1558">
        <v>3264</v>
      </c>
      <c r="G7" s="742">
        <f t="shared" si="1"/>
        <v>14.64063337594326</v>
      </c>
      <c r="H7" s="742">
        <f t="shared" si="2"/>
        <v>276.37595258255715</v>
      </c>
    </row>
    <row r="8" spans="1:8" ht="13.5" customHeight="1" x14ac:dyDescent="0.25">
      <c r="A8" s="745" t="s">
        <v>760</v>
      </c>
      <c r="B8" s="903">
        <v>426393</v>
      </c>
      <c r="C8" s="904">
        <f t="shared" si="0"/>
        <v>96699</v>
      </c>
      <c r="D8" s="904">
        <f>'15'!I8</f>
        <v>329694</v>
      </c>
      <c r="E8" s="898">
        <v>8545</v>
      </c>
      <c r="F8" s="1558">
        <v>13519</v>
      </c>
      <c r="G8" s="742">
        <f t="shared" si="1"/>
        <v>77.321625824063716</v>
      </c>
      <c r="H8" s="742">
        <f t="shared" si="2"/>
        <v>158.20947922761849</v>
      </c>
    </row>
    <row r="9" spans="1:8" ht="13.5" customHeight="1" x14ac:dyDescent="0.25">
      <c r="A9" s="745" t="s">
        <v>761</v>
      </c>
      <c r="B9" s="903">
        <v>423439</v>
      </c>
      <c r="C9" s="904">
        <f t="shared" si="0"/>
        <v>104347</v>
      </c>
      <c r="D9" s="904">
        <f>'15'!I9</f>
        <v>319092</v>
      </c>
      <c r="E9" s="905">
        <v>6934</v>
      </c>
      <c r="F9" s="1558">
        <v>3031</v>
      </c>
      <c r="G9" s="742">
        <f t="shared" si="1"/>
        <v>75.357253346999215</v>
      </c>
      <c r="H9" s="742">
        <f t="shared" si="2"/>
        <v>43.712143063167005</v>
      </c>
    </row>
    <row r="10" spans="1:8" ht="13.5" customHeight="1" x14ac:dyDescent="0.25">
      <c r="A10" s="745" t="s">
        <v>762</v>
      </c>
      <c r="B10" s="903">
        <v>603300</v>
      </c>
      <c r="C10" s="904">
        <f t="shared" si="0"/>
        <v>117257</v>
      </c>
      <c r="D10" s="904">
        <f>'15'!I10</f>
        <v>486043</v>
      </c>
      <c r="E10" s="898">
        <v>12246</v>
      </c>
      <c r="F10" s="1558">
        <v>4837</v>
      </c>
      <c r="G10" s="742">
        <f t="shared" si="1"/>
        <v>80.564064312945476</v>
      </c>
      <c r="H10" s="742">
        <f t="shared" si="2"/>
        <v>39.49861179160542</v>
      </c>
    </row>
    <row r="11" spans="1:8" ht="13.5" customHeight="1" x14ac:dyDescent="0.25">
      <c r="A11" s="745" t="s">
        <v>763</v>
      </c>
      <c r="B11" s="903">
        <v>489947</v>
      </c>
      <c r="C11" s="904">
        <f t="shared" si="0"/>
        <v>102494</v>
      </c>
      <c r="D11" s="904">
        <f>'15'!I11</f>
        <v>387453</v>
      </c>
      <c r="E11" s="898">
        <v>7353</v>
      </c>
      <c r="F11" s="1558">
        <v>3110</v>
      </c>
      <c r="G11" s="742">
        <f t="shared" si="1"/>
        <v>79.080594431642609</v>
      </c>
      <c r="H11" s="742">
        <f t="shared" si="2"/>
        <v>42.295661634706924</v>
      </c>
    </row>
    <row r="12" spans="1:8" ht="24.75" customHeight="1" x14ac:dyDescent="0.25">
      <c r="A12" s="675" t="s">
        <v>764</v>
      </c>
      <c r="B12" s="903">
        <v>316</v>
      </c>
      <c r="C12" s="906">
        <f t="shared" si="0"/>
        <v>316</v>
      </c>
      <c r="D12" s="904"/>
      <c r="E12" s="905">
        <v>38</v>
      </c>
      <c r="F12" s="1558">
        <v>38</v>
      </c>
      <c r="G12" s="742"/>
      <c r="H12" s="742">
        <f t="shared" si="2"/>
        <v>100</v>
      </c>
    </row>
    <row r="13" spans="1:8" ht="13.5" customHeight="1" x14ac:dyDescent="0.25">
      <c r="A13" s="745" t="s">
        <v>1319</v>
      </c>
      <c r="B13" s="903">
        <v>2428936</v>
      </c>
      <c r="C13" s="904">
        <f t="shared" si="0"/>
        <v>570474</v>
      </c>
      <c r="D13" s="904">
        <f>'15'!I13</f>
        <v>1858462</v>
      </c>
      <c r="E13" s="905">
        <v>43720</v>
      </c>
      <c r="F13" s="1559">
        <v>69161</v>
      </c>
      <c r="G13" s="742">
        <f t="shared" si="1"/>
        <v>76.513419867793971</v>
      </c>
      <c r="H13" s="742">
        <f t="shared" si="2"/>
        <v>158.19075937785911</v>
      </c>
    </row>
    <row r="14" spans="1:8" ht="13.5" customHeight="1" x14ac:dyDescent="0.25">
      <c r="A14" s="745" t="s">
        <v>1151</v>
      </c>
      <c r="B14" s="903">
        <v>13708</v>
      </c>
      <c r="C14" s="906">
        <f t="shared" si="0"/>
        <v>8737</v>
      </c>
      <c r="D14" s="904">
        <f>'15'!I14</f>
        <v>4971</v>
      </c>
      <c r="E14" s="905">
        <v>3432</v>
      </c>
      <c r="F14" s="1558">
        <v>8723</v>
      </c>
      <c r="G14" s="742">
        <f t="shared" si="1"/>
        <v>36.263495768894074</v>
      </c>
      <c r="H14" s="742">
        <f t="shared" si="2"/>
        <v>254.16666666666666</v>
      </c>
    </row>
    <row r="15" spans="1:8" ht="13.5" customHeight="1" x14ac:dyDescent="0.25">
      <c r="A15" s="743" t="s">
        <v>767</v>
      </c>
      <c r="B15" s="903">
        <v>505046</v>
      </c>
      <c r="C15" s="904">
        <f t="shared" si="0"/>
        <v>396453</v>
      </c>
      <c r="D15" s="904">
        <f>'15'!I15</f>
        <v>108593</v>
      </c>
      <c r="E15" s="905">
        <v>10079</v>
      </c>
      <c r="F15" s="1558">
        <v>37769</v>
      </c>
      <c r="G15" s="742">
        <f t="shared" si="1"/>
        <v>21.501605794323687</v>
      </c>
      <c r="H15" s="742">
        <f t="shared" si="2"/>
        <v>374.72963587657506</v>
      </c>
    </row>
    <row r="16" spans="1:8" ht="13.5" customHeight="1" x14ac:dyDescent="0.25">
      <c r="A16" s="743" t="s">
        <v>768</v>
      </c>
      <c r="B16" s="903">
        <v>2139065</v>
      </c>
      <c r="C16" s="904">
        <f t="shared" si="0"/>
        <v>331498</v>
      </c>
      <c r="D16" s="904">
        <f>'15'!I16</f>
        <v>1807567</v>
      </c>
      <c r="E16" s="905">
        <v>29368</v>
      </c>
      <c r="F16" s="1558">
        <v>1344086</v>
      </c>
      <c r="G16" s="742">
        <f t="shared" si="1"/>
        <v>84.502668221863289</v>
      </c>
      <c r="H16" s="742">
        <f t="shared" si="2"/>
        <v>4576.7025333696538</v>
      </c>
    </row>
    <row r="17" spans="1:8" ht="13.5" customHeight="1" x14ac:dyDescent="0.25">
      <c r="A17" s="744" t="s">
        <v>769</v>
      </c>
      <c r="B17" s="903">
        <v>790390</v>
      </c>
      <c r="C17" s="904">
        <f t="shared" si="0"/>
        <v>357774</v>
      </c>
      <c r="D17" s="904">
        <f>'15'!I17</f>
        <v>432616</v>
      </c>
      <c r="E17" s="898">
        <v>6757</v>
      </c>
      <c r="F17" s="1558">
        <v>20801</v>
      </c>
      <c r="G17" s="742">
        <f t="shared" si="1"/>
        <v>54.734498159136621</v>
      </c>
      <c r="H17" s="742">
        <f t="shared" si="2"/>
        <v>307.84371762616547</v>
      </c>
    </row>
    <row r="18" spans="1:8" ht="13.5" customHeight="1" x14ac:dyDescent="0.25">
      <c r="A18" s="743" t="s">
        <v>770</v>
      </c>
      <c r="B18" s="903">
        <v>38543</v>
      </c>
      <c r="C18" s="904">
        <f t="shared" si="0"/>
        <v>38060</v>
      </c>
      <c r="D18" s="904">
        <f>'15'!I18</f>
        <v>483</v>
      </c>
      <c r="E18" s="905">
        <v>224</v>
      </c>
      <c r="F18" s="1558">
        <v>426</v>
      </c>
      <c r="G18" s="742">
        <f t="shared" si="1"/>
        <v>1.2531458371169863</v>
      </c>
      <c r="H18" s="742">
        <f t="shared" si="2"/>
        <v>190.17857142857142</v>
      </c>
    </row>
    <row r="19" spans="1:8" ht="13.5" customHeight="1" x14ac:dyDescent="0.25">
      <c r="A19" s="743" t="s">
        <v>1343</v>
      </c>
      <c r="B19" s="903">
        <v>2005531</v>
      </c>
      <c r="C19" s="904">
        <f t="shared" si="0"/>
        <v>475676</v>
      </c>
      <c r="D19" s="904">
        <f>'15'!I19</f>
        <v>1529855</v>
      </c>
      <c r="E19" s="905">
        <v>20501</v>
      </c>
      <c r="F19" s="1558">
        <v>261207</v>
      </c>
      <c r="G19" s="742">
        <f t="shared" si="1"/>
        <v>76.281792702281834</v>
      </c>
      <c r="H19" s="742">
        <f t="shared" si="2"/>
        <v>1274.1183356909419</v>
      </c>
    </row>
    <row r="20" spans="1:8" ht="13.5" customHeight="1" x14ac:dyDescent="0.25">
      <c r="A20" s="743" t="s">
        <v>772</v>
      </c>
      <c r="B20" s="903">
        <v>538759</v>
      </c>
      <c r="C20" s="904">
        <f t="shared" si="0"/>
        <v>136454</v>
      </c>
      <c r="D20" s="904">
        <f>'15'!I20</f>
        <v>402305</v>
      </c>
      <c r="E20" s="905">
        <v>9137</v>
      </c>
      <c r="F20" s="1558"/>
      <c r="G20" s="742">
        <f t="shared" si="1"/>
        <v>74.672534472741987</v>
      </c>
      <c r="H20" s="742">
        <f t="shared" si="2"/>
        <v>0</v>
      </c>
    </row>
    <row r="21" spans="1:8" ht="13.5" customHeight="1" x14ac:dyDescent="0.3">
      <c r="A21" s="741" t="s">
        <v>1320</v>
      </c>
      <c r="B21" s="907">
        <f>SUM(B3:B20)</f>
        <v>13886939</v>
      </c>
      <c r="C21" s="907">
        <f>SUM(C3:C20)</f>
        <v>4123639</v>
      </c>
      <c r="D21" s="907">
        <f>SUM(D3:D20)</f>
        <v>9763300</v>
      </c>
      <c r="E21" s="907">
        <f>SUM(E3:E20)</f>
        <v>225140</v>
      </c>
      <c r="F21" s="908">
        <f>SUM(F3:F20)</f>
        <v>1810327</v>
      </c>
      <c r="G21" s="740">
        <f t="shared" si="1"/>
        <v>70.305630348055828</v>
      </c>
      <c r="H21" s="740">
        <f t="shared" si="2"/>
        <v>804.08945544994219</v>
      </c>
    </row>
    <row r="22" spans="1:8" ht="13.5" customHeight="1" x14ac:dyDescent="0.25">
      <c r="A22" s="743" t="s">
        <v>1154</v>
      </c>
      <c r="B22" s="903">
        <v>154019020</v>
      </c>
      <c r="C22" s="904">
        <f>B22-D22</f>
        <v>20825263</v>
      </c>
      <c r="D22" s="904">
        <f>'15'!I22-'15'!G22</f>
        <v>133193757</v>
      </c>
      <c r="E22" s="909">
        <v>1676704</v>
      </c>
      <c r="F22" s="1560">
        <v>2900126</v>
      </c>
      <c r="G22" s="742">
        <f t="shared" si="1"/>
        <v>86.478771907521562</v>
      </c>
      <c r="H22" s="742">
        <f t="shared" si="2"/>
        <v>172.96589022272269</v>
      </c>
    </row>
    <row r="23" spans="1:8" ht="13.5" customHeight="1" x14ac:dyDescent="0.3">
      <c r="A23" s="741" t="s">
        <v>161</v>
      </c>
      <c r="B23" s="907">
        <f>SUM(B21:B22)</f>
        <v>167905959</v>
      </c>
      <c r="C23" s="907">
        <f>SUM(C21:C22)</f>
        <v>24948902</v>
      </c>
      <c r="D23" s="907">
        <f>SUM(D21:D22)</f>
        <v>142957057</v>
      </c>
      <c r="E23" s="907">
        <f>SUM(E21:E22)</f>
        <v>1901844</v>
      </c>
      <c r="F23" s="908">
        <f>SUM(F21:F22)</f>
        <v>4710453</v>
      </c>
      <c r="G23" s="740">
        <f t="shared" si="1"/>
        <v>85.141145586143253</v>
      </c>
      <c r="H23" s="740">
        <f t="shared" si="2"/>
        <v>247.67820073570701</v>
      </c>
    </row>
    <row r="24" spans="1:8" ht="21" customHeight="1" x14ac:dyDescent="0.25">
      <c r="B24" s="739"/>
      <c r="C24" s="739"/>
      <c r="D24" s="739"/>
      <c r="E24" s="739"/>
      <c r="F24" s="739"/>
    </row>
  </sheetData>
  <mergeCells count="6">
    <mergeCell ref="A1:A2"/>
    <mergeCell ref="G1:G2"/>
    <mergeCell ref="H1:H2"/>
    <mergeCell ref="B1:D1"/>
    <mergeCell ref="E1:E2"/>
    <mergeCell ref="F1:F2"/>
  </mergeCells>
  <printOptions horizontalCentered="1" verticalCentered="1"/>
  <pageMargins left="0.59055118110236227" right="0.59055118110236227" top="0.94488188976377963" bottom="0.62992125984251968" header="0.51181102362204722" footer="0.51181102362204722"/>
  <pageSetup paperSize="9" scale="95" orientation="landscape" r:id="rId1"/>
  <headerFooter alignWithMargins="0">
    <oddHeader>&amp;CNemzeti vagyonba tartozó befektetett eszközök értékcsökkenése, 
elhasználódott eszközök  pótlására fordított kiadások és az eszközök elhasználódási foka  2021. évben
&amp;R&amp;"Times New Roman CE,Félkövér dőlt"21.  melléklet
Adatok: ezer Ft-ban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R23"/>
  <sheetViews>
    <sheetView topLeftCell="A10" zoomScale="112" zoomScaleNormal="112" workbookViewId="0">
      <selection activeCell="L4" sqref="L4"/>
    </sheetView>
  </sheetViews>
  <sheetFormatPr defaultRowHeight="13.2" x14ac:dyDescent="0.25"/>
  <cols>
    <col min="1" max="1" width="30.6640625" customWidth="1"/>
    <col min="2" max="2" width="6.109375" customWidth="1"/>
    <col min="3" max="3" width="7.33203125" customWidth="1"/>
    <col min="4" max="4" width="8" customWidth="1"/>
    <col min="5" max="5" width="5.33203125" customWidth="1"/>
    <col min="6" max="6" width="7" customWidth="1"/>
    <col min="7" max="7" width="5.109375" customWidth="1"/>
    <col min="8" max="8" width="7.44140625" customWidth="1"/>
    <col min="9" max="9" width="5.6640625" customWidth="1"/>
    <col min="10" max="10" width="8.6640625" customWidth="1"/>
    <col min="11" max="11" width="5" customWidth="1"/>
    <col min="12" max="12" width="7" customWidth="1"/>
    <col min="13" max="13" width="10.44140625" customWidth="1"/>
    <col min="14" max="14" width="8.109375" customWidth="1"/>
    <col min="15" max="15" width="9.109375" customWidth="1"/>
    <col min="16" max="16" width="10.6640625" customWidth="1"/>
    <col min="257" max="257" width="30.6640625" customWidth="1"/>
    <col min="258" max="258" width="6.109375" customWidth="1"/>
    <col min="259" max="259" width="7.33203125" customWidth="1"/>
    <col min="260" max="260" width="8" customWidth="1"/>
    <col min="261" max="261" width="5.33203125" customWidth="1"/>
    <col min="262" max="262" width="7" customWidth="1"/>
    <col min="263" max="263" width="5.109375" customWidth="1"/>
    <col min="264" max="264" width="7.44140625" customWidth="1"/>
    <col min="265" max="265" width="5.6640625" customWidth="1"/>
    <col min="266" max="266" width="8.6640625" customWidth="1"/>
    <col min="267" max="267" width="5" customWidth="1"/>
    <col min="268" max="268" width="7" customWidth="1"/>
    <col min="269" max="269" width="10.44140625" customWidth="1"/>
    <col min="270" max="270" width="8.109375" customWidth="1"/>
    <col min="271" max="271" width="9.109375" customWidth="1"/>
    <col min="272" max="272" width="10.6640625" customWidth="1"/>
    <col min="513" max="513" width="30.6640625" customWidth="1"/>
    <col min="514" max="514" width="6.109375" customWidth="1"/>
    <col min="515" max="515" width="7.33203125" customWidth="1"/>
    <col min="516" max="516" width="8" customWidth="1"/>
    <col min="517" max="517" width="5.33203125" customWidth="1"/>
    <col min="518" max="518" width="7" customWidth="1"/>
    <col min="519" max="519" width="5.109375" customWidth="1"/>
    <col min="520" max="520" width="7.44140625" customWidth="1"/>
    <col min="521" max="521" width="5.6640625" customWidth="1"/>
    <col min="522" max="522" width="8.6640625" customWidth="1"/>
    <col min="523" max="523" width="5" customWidth="1"/>
    <col min="524" max="524" width="7" customWidth="1"/>
    <col min="525" max="525" width="10.44140625" customWidth="1"/>
    <col min="526" max="526" width="8.109375" customWidth="1"/>
    <col min="527" max="527" width="9.109375" customWidth="1"/>
    <col min="528" max="528" width="10.6640625" customWidth="1"/>
    <col min="769" max="769" width="30.6640625" customWidth="1"/>
    <col min="770" max="770" width="6.109375" customWidth="1"/>
    <col min="771" max="771" width="7.33203125" customWidth="1"/>
    <col min="772" max="772" width="8" customWidth="1"/>
    <col min="773" max="773" width="5.33203125" customWidth="1"/>
    <col min="774" max="774" width="7" customWidth="1"/>
    <col min="775" max="775" width="5.109375" customWidth="1"/>
    <col min="776" max="776" width="7.44140625" customWidth="1"/>
    <col min="777" max="777" width="5.6640625" customWidth="1"/>
    <col min="778" max="778" width="8.6640625" customWidth="1"/>
    <col min="779" max="779" width="5" customWidth="1"/>
    <col min="780" max="780" width="7" customWidth="1"/>
    <col min="781" max="781" width="10.44140625" customWidth="1"/>
    <col min="782" max="782" width="8.109375" customWidth="1"/>
    <col min="783" max="783" width="9.109375" customWidth="1"/>
    <col min="784" max="784" width="10.6640625" customWidth="1"/>
    <col min="1025" max="1025" width="30.6640625" customWidth="1"/>
    <col min="1026" max="1026" width="6.109375" customWidth="1"/>
    <col min="1027" max="1027" width="7.33203125" customWidth="1"/>
    <col min="1028" max="1028" width="8" customWidth="1"/>
    <col min="1029" max="1029" width="5.33203125" customWidth="1"/>
    <col min="1030" max="1030" width="7" customWidth="1"/>
    <col min="1031" max="1031" width="5.109375" customWidth="1"/>
    <col min="1032" max="1032" width="7.44140625" customWidth="1"/>
    <col min="1033" max="1033" width="5.6640625" customWidth="1"/>
    <col min="1034" max="1034" width="8.6640625" customWidth="1"/>
    <col min="1035" max="1035" width="5" customWidth="1"/>
    <col min="1036" max="1036" width="7" customWidth="1"/>
    <col min="1037" max="1037" width="10.44140625" customWidth="1"/>
    <col min="1038" max="1038" width="8.109375" customWidth="1"/>
    <col min="1039" max="1039" width="9.109375" customWidth="1"/>
    <col min="1040" max="1040" width="10.6640625" customWidth="1"/>
    <col min="1281" max="1281" width="30.6640625" customWidth="1"/>
    <col min="1282" max="1282" width="6.109375" customWidth="1"/>
    <col min="1283" max="1283" width="7.33203125" customWidth="1"/>
    <col min="1284" max="1284" width="8" customWidth="1"/>
    <col min="1285" max="1285" width="5.33203125" customWidth="1"/>
    <col min="1286" max="1286" width="7" customWidth="1"/>
    <col min="1287" max="1287" width="5.109375" customWidth="1"/>
    <col min="1288" max="1288" width="7.44140625" customWidth="1"/>
    <col min="1289" max="1289" width="5.6640625" customWidth="1"/>
    <col min="1290" max="1290" width="8.6640625" customWidth="1"/>
    <col min="1291" max="1291" width="5" customWidth="1"/>
    <col min="1292" max="1292" width="7" customWidth="1"/>
    <col min="1293" max="1293" width="10.44140625" customWidth="1"/>
    <col min="1294" max="1294" width="8.109375" customWidth="1"/>
    <col min="1295" max="1295" width="9.109375" customWidth="1"/>
    <col min="1296" max="1296" width="10.6640625" customWidth="1"/>
    <col min="1537" max="1537" width="30.6640625" customWidth="1"/>
    <col min="1538" max="1538" width="6.109375" customWidth="1"/>
    <col min="1539" max="1539" width="7.33203125" customWidth="1"/>
    <col min="1540" max="1540" width="8" customWidth="1"/>
    <col min="1541" max="1541" width="5.33203125" customWidth="1"/>
    <col min="1542" max="1542" width="7" customWidth="1"/>
    <col min="1543" max="1543" width="5.109375" customWidth="1"/>
    <col min="1544" max="1544" width="7.44140625" customWidth="1"/>
    <col min="1545" max="1545" width="5.6640625" customWidth="1"/>
    <col min="1546" max="1546" width="8.6640625" customWidth="1"/>
    <col min="1547" max="1547" width="5" customWidth="1"/>
    <col min="1548" max="1548" width="7" customWidth="1"/>
    <col min="1549" max="1549" width="10.44140625" customWidth="1"/>
    <col min="1550" max="1550" width="8.109375" customWidth="1"/>
    <col min="1551" max="1551" width="9.109375" customWidth="1"/>
    <col min="1552" max="1552" width="10.6640625" customWidth="1"/>
    <col min="1793" max="1793" width="30.6640625" customWidth="1"/>
    <col min="1794" max="1794" width="6.109375" customWidth="1"/>
    <col min="1795" max="1795" width="7.33203125" customWidth="1"/>
    <col min="1796" max="1796" width="8" customWidth="1"/>
    <col min="1797" max="1797" width="5.33203125" customWidth="1"/>
    <col min="1798" max="1798" width="7" customWidth="1"/>
    <col min="1799" max="1799" width="5.109375" customWidth="1"/>
    <col min="1800" max="1800" width="7.44140625" customWidth="1"/>
    <col min="1801" max="1801" width="5.6640625" customWidth="1"/>
    <col min="1802" max="1802" width="8.6640625" customWidth="1"/>
    <col min="1803" max="1803" width="5" customWidth="1"/>
    <col min="1804" max="1804" width="7" customWidth="1"/>
    <col min="1805" max="1805" width="10.44140625" customWidth="1"/>
    <col min="1806" max="1806" width="8.109375" customWidth="1"/>
    <col min="1807" max="1807" width="9.109375" customWidth="1"/>
    <col min="1808" max="1808" width="10.6640625" customWidth="1"/>
    <col min="2049" max="2049" width="30.6640625" customWidth="1"/>
    <col min="2050" max="2050" width="6.109375" customWidth="1"/>
    <col min="2051" max="2051" width="7.33203125" customWidth="1"/>
    <col min="2052" max="2052" width="8" customWidth="1"/>
    <col min="2053" max="2053" width="5.33203125" customWidth="1"/>
    <col min="2054" max="2054" width="7" customWidth="1"/>
    <col min="2055" max="2055" width="5.109375" customWidth="1"/>
    <col min="2056" max="2056" width="7.44140625" customWidth="1"/>
    <col min="2057" max="2057" width="5.6640625" customWidth="1"/>
    <col min="2058" max="2058" width="8.6640625" customWidth="1"/>
    <col min="2059" max="2059" width="5" customWidth="1"/>
    <col min="2060" max="2060" width="7" customWidth="1"/>
    <col min="2061" max="2061" width="10.44140625" customWidth="1"/>
    <col min="2062" max="2062" width="8.109375" customWidth="1"/>
    <col min="2063" max="2063" width="9.109375" customWidth="1"/>
    <col min="2064" max="2064" width="10.6640625" customWidth="1"/>
    <col min="2305" max="2305" width="30.6640625" customWidth="1"/>
    <col min="2306" max="2306" width="6.109375" customWidth="1"/>
    <col min="2307" max="2307" width="7.33203125" customWidth="1"/>
    <col min="2308" max="2308" width="8" customWidth="1"/>
    <col min="2309" max="2309" width="5.33203125" customWidth="1"/>
    <col min="2310" max="2310" width="7" customWidth="1"/>
    <col min="2311" max="2311" width="5.109375" customWidth="1"/>
    <col min="2312" max="2312" width="7.44140625" customWidth="1"/>
    <col min="2313" max="2313" width="5.6640625" customWidth="1"/>
    <col min="2314" max="2314" width="8.6640625" customWidth="1"/>
    <col min="2315" max="2315" width="5" customWidth="1"/>
    <col min="2316" max="2316" width="7" customWidth="1"/>
    <col min="2317" max="2317" width="10.44140625" customWidth="1"/>
    <col min="2318" max="2318" width="8.109375" customWidth="1"/>
    <col min="2319" max="2319" width="9.109375" customWidth="1"/>
    <col min="2320" max="2320" width="10.6640625" customWidth="1"/>
    <col min="2561" max="2561" width="30.6640625" customWidth="1"/>
    <col min="2562" max="2562" width="6.109375" customWidth="1"/>
    <col min="2563" max="2563" width="7.33203125" customWidth="1"/>
    <col min="2564" max="2564" width="8" customWidth="1"/>
    <col min="2565" max="2565" width="5.33203125" customWidth="1"/>
    <col min="2566" max="2566" width="7" customWidth="1"/>
    <col min="2567" max="2567" width="5.109375" customWidth="1"/>
    <col min="2568" max="2568" width="7.44140625" customWidth="1"/>
    <col min="2569" max="2569" width="5.6640625" customWidth="1"/>
    <col min="2570" max="2570" width="8.6640625" customWidth="1"/>
    <col min="2571" max="2571" width="5" customWidth="1"/>
    <col min="2572" max="2572" width="7" customWidth="1"/>
    <col min="2573" max="2573" width="10.44140625" customWidth="1"/>
    <col min="2574" max="2574" width="8.109375" customWidth="1"/>
    <col min="2575" max="2575" width="9.109375" customWidth="1"/>
    <col min="2576" max="2576" width="10.6640625" customWidth="1"/>
    <col min="2817" max="2817" width="30.6640625" customWidth="1"/>
    <col min="2818" max="2818" width="6.109375" customWidth="1"/>
    <col min="2819" max="2819" width="7.33203125" customWidth="1"/>
    <col min="2820" max="2820" width="8" customWidth="1"/>
    <col min="2821" max="2821" width="5.33203125" customWidth="1"/>
    <col min="2822" max="2822" width="7" customWidth="1"/>
    <col min="2823" max="2823" width="5.109375" customWidth="1"/>
    <col min="2824" max="2824" width="7.44140625" customWidth="1"/>
    <col min="2825" max="2825" width="5.6640625" customWidth="1"/>
    <col min="2826" max="2826" width="8.6640625" customWidth="1"/>
    <col min="2827" max="2827" width="5" customWidth="1"/>
    <col min="2828" max="2828" width="7" customWidth="1"/>
    <col min="2829" max="2829" width="10.44140625" customWidth="1"/>
    <col min="2830" max="2830" width="8.109375" customWidth="1"/>
    <col min="2831" max="2831" width="9.109375" customWidth="1"/>
    <col min="2832" max="2832" width="10.6640625" customWidth="1"/>
    <col min="3073" max="3073" width="30.6640625" customWidth="1"/>
    <col min="3074" max="3074" width="6.109375" customWidth="1"/>
    <col min="3075" max="3075" width="7.33203125" customWidth="1"/>
    <col min="3076" max="3076" width="8" customWidth="1"/>
    <col min="3077" max="3077" width="5.33203125" customWidth="1"/>
    <col min="3078" max="3078" width="7" customWidth="1"/>
    <col min="3079" max="3079" width="5.109375" customWidth="1"/>
    <col min="3080" max="3080" width="7.44140625" customWidth="1"/>
    <col min="3081" max="3081" width="5.6640625" customWidth="1"/>
    <col min="3082" max="3082" width="8.6640625" customWidth="1"/>
    <col min="3083" max="3083" width="5" customWidth="1"/>
    <col min="3084" max="3084" width="7" customWidth="1"/>
    <col min="3085" max="3085" width="10.44140625" customWidth="1"/>
    <col min="3086" max="3086" width="8.109375" customWidth="1"/>
    <col min="3087" max="3087" width="9.109375" customWidth="1"/>
    <col min="3088" max="3088" width="10.6640625" customWidth="1"/>
    <col min="3329" max="3329" width="30.6640625" customWidth="1"/>
    <col min="3330" max="3330" width="6.109375" customWidth="1"/>
    <col min="3331" max="3331" width="7.33203125" customWidth="1"/>
    <col min="3332" max="3332" width="8" customWidth="1"/>
    <col min="3333" max="3333" width="5.33203125" customWidth="1"/>
    <col min="3334" max="3334" width="7" customWidth="1"/>
    <col min="3335" max="3335" width="5.109375" customWidth="1"/>
    <col min="3336" max="3336" width="7.44140625" customWidth="1"/>
    <col min="3337" max="3337" width="5.6640625" customWidth="1"/>
    <col min="3338" max="3338" width="8.6640625" customWidth="1"/>
    <col min="3339" max="3339" width="5" customWidth="1"/>
    <col min="3340" max="3340" width="7" customWidth="1"/>
    <col min="3341" max="3341" width="10.44140625" customWidth="1"/>
    <col min="3342" max="3342" width="8.109375" customWidth="1"/>
    <col min="3343" max="3343" width="9.109375" customWidth="1"/>
    <col min="3344" max="3344" width="10.6640625" customWidth="1"/>
    <col min="3585" max="3585" width="30.6640625" customWidth="1"/>
    <col min="3586" max="3586" width="6.109375" customWidth="1"/>
    <col min="3587" max="3587" width="7.33203125" customWidth="1"/>
    <col min="3588" max="3588" width="8" customWidth="1"/>
    <col min="3589" max="3589" width="5.33203125" customWidth="1"/>
    <col min="3590" max="3590" width="7" customWidth="1"/>
    <col min="3591" max="3591" width="5.109375" customWidth="1"/>
    <col min="3592" max="3592" width="7.44140625" customWidth="1"/>
    <col min="3593" max="3593" width="5.6640625" customWidth="1"/>
    <col min="3594" max="3594" width="8.6640625" customWidth="1"/>
    <col min="3595" max="3595" width="5" customWidth="1"/>
    <col min="3596" max="3596" width="7" customWidth="1"/>
    <col min="3597" max="3597" width="10.44140625" customWidth="1"/>
    <col min="3598" max="3598" width="8.109375" customWidth="1"/>
    <col min="3599" max="3599" width="9.109375" customWidth="1"/>
    <col min="3600" max="3600" width="10.6640625" customWidth="1"/>
    <col min="3841" max="3841" width="30.6640625" customWidth="1"/>
    <col min="3842" max="3842" width="6.109375" customWidth="1"/>
    <col min="3843" max="3843" width="7.33203125" customWidth="1"/>
    <col min="3844" max="3844" width="8" customWidth="1"/>
    <col min="3845" max="3845" width="5.33203125" customWidth="1"/>
    <col min="3846" max="3846" width="7" customWidth="1"/>
    <col min="3847" max="3847" width="5.109375" customWidth="1"/>
    <col min="3848" max="3848" width="7.44140625" customWidth="1"/>
    <col min="3849" max="3849" width="5.6640625" customWidth="1"/>
    <col min="3850" max="3850" width="8.6640625" customWidth="1"/>
    <col min="3851" max="3851" width="5" customWidth="1"/>
    <col min="3852" max="3852" width="7" customWidth="1"/>
    <col min="3853" max="3853" width="10.44140625" customWidth="1"/>
    <col min="3854" max="3854" width="8.109375" customWidth="1"/>
    <col min="3855" max="3855" width="9.109375" customWidth="1"/>
    <col min="3856" max="3856" width="10.6640625" customWidth="1"/>
    <col min="4097" max="4097" width="30.6640625" customWidth="1"/>
    <col min="4098" max="4098" width="6.109375" customWidth="1"/>
    <col min="4099" max="4099" width="7.33203125" customWidth="1"/>
    <col min="4100" max="4100" width="8" customWidth="1"/>
    <col min="4101" max="4101" width="5.33203125" customWidth="1"/>
    <col min="4102" max="4102" width="7" customWidth="1"/>
    <col min="4103" max="4103" width="5.109375" customWidth="1"/>
    <col min="4104" max="4104" width="7.44140625" customWidth="1"/>
    <col min="4105" max="4105" width="5.6640625" customWidth="1"/>
    <col min="4106" max="4106" width="8.6640625" customWidth="1"/>
    <col min="4107" max="4107" width="5" customWidth="1"/>
    <col min="4108" max="4108" width="7" customWidth="1"/>
    <col min="4109" max="4109" width="10.44140625" customWidth="1"/>
    <col min="4110" max="4110" width="8.109375" customWidth="1"/>
    <col min="4111" max="4111" width="9.109375" customWidth="1"/>
    <col min="4112" max="4112" width="10.6640625" customWidth="1"/>
    <col min="4353" max="4353" width="30.6640625" customWidth="1"/>
    <col min="4354" max="4354" width="6.109375" customWidth="1"/>
    <col min="4355" max="4355" width="7.33203125" customWidth="1"/>
    <col min="4356" max="4356" width="8" customWidth="1"/>
    <col min="4357" max="4357" width="5.33203125" customWidth="1"/>
    <col min="4358" max="4358" width="7" customWidth="1"/>
    <col min="4359" max="4359" width="5.109375" customWidth="1"/>
    <col min="4360" max="4360" width="7.44140625" customWidth="1"/>
    <col min="4361" max="4361" width="5.6640625" customWidth="1"/>
    <col min="4362" max="4362" width="8.6640625" customWidth="1"/>
    <col min="4363" max="4363" width="5" customWidth="1"/>
    <col min="4364" max="4364" width="7" customWidth="1"/>
    <col min="4365" max="4365" width="10.44140625" customWidth="1"/>
    <col min="4366" max="4366" width="8.109375" customWidth="1"/>
    <col min="4367" max="4367" width="9.109375" customWidth="1"/>
    <col min="4368" max="4368" width="10.6640625" customWidth="1"/>
    <col min="4609" max="4609" width="30.6640625" customWidth="1"/>
    <col min="4610" max="4610" width="6.109375" customWidth="1"/>
    <col min="4611" max="4611" width="7.33203125" customWidth="1"/>
    <col min="4612" max="4612" width="8" customWidth="1"/>
    <col min="4613" max="4613" width="5.33203125" customWidth="1"/>
    <col min="4614" max="4614" width="7" customWidth="1"/>
    <col min="4615" max="4615" width="5.109375" customWidth="1"/>
    <col min="4616" max="4616" width="7.44140625" customWidth="1"/>
    <col min="4617" max="4617" width="5.6640625" customWidth="1"/>
    <col min="4618" max="4618" width="8.6640625" customWidth="1"/>
    <col min="4619" max="4619" width="5" customWidth="1"/>
    <col min="4620" max="4620" width="7" customWidth="1"/>
    <col min="4621" max="4621" width="10.44140625" customWidth="1"/>
    <col min="4622" max="4622" width="8.109375" customWidth="1"/>
    <col min="4623" max="4623" width="9.109375" customWidth="1"/>
    <col min="4624" max="4624" width="10.6640625" customWidth="1"/>
    <col min="4865" max="4865" width="30.6640625" customWidth="1"/>
    <col min="4866" max="4866" width="6.109375" customWidth="1"/>
    <col min="4867" max="4867" width="7.33203125" customWidth="1"/>
    <col min="4868" max="4868" width="8" customWidth="1"/>
    <col min="4869" max="4869" width="5.33203125" customWidth="1"/>
    <col min="4870" max="4870" width="7" customWidth="1"/>
    <col min="4871" max="4871" width="5.109375" customWidth="1"/>
    <col min="4872" max="4872" width="7.44140625" customWidth="1"/>
    <col min="4873" max="4873" width="5.6640625" customWidth="1"/>
    <col min="4874" max="4874" width="8.6640625" customWidth="1"/>
    <col min="4875" max="4875" width="5" customWidth="1"/>
    <col min="4876" max="4876" width="7" customWidth="1"/>
    <col min="4877" max="4877" width="10.44140625" customWidth="1"/>
    <col min="4878" max="4878" width="8.109375" customWidth="1"/>
    <col min="4879" max="4879" width="9.109375" customWidth="1"/>
    <col min="4880" max="4880" width="10.6640625" customWidth="1"/>
    <col min="5121" max="5121" width="30.6640625" customWidth="1"/>
    <col min="5122" max="5122" width="6.109375" customWidth="1"/>
    <col min="5123" max="5123" width="7.33203125" customWidth="1"/>
    <col min="5124" max="5124" width="8" customWidth="1"/>
    <col min="5125" max="5125" width="5.33203125" customWidth="1"/>
    <col min="5126" max="5126" width="7" customWidth="1"/>
    <col min="5127" max="5127" width="5.109375" customWidth="1"/>
    <col min="5128" max="5128" width="7.44140625" customWidth="1"/>
    <col min="5129" max="5129" width="5.6640625" customWidth="1"/>
    <col min="5130" max="5130" width="8.6640625" customWidth="1"/>
    <col min="5131" max="5131" width="5" customWidth="1"/>
    <col min="5132" max="5132" width="7" customWidth="1"/>
    <col min="5133" max="5133" width="10.44140625" customWidth="1"/>
    <col min="5134" max="5134" width="8.109375" customWidth="1"/>
    <col min="5135" max="5135" width="9.109375" customWidth="1"/>
    <col min="5136" max="5136" width="10.6640625" customWidth="1"/>
    <col min="5377" max="5377" width="30.6640625" customWidth="1"/>
    <col min="5378" max="5378" width="6.109375" customWidth="1"/>
    <col min="5379" max="5379" width="7.33203125" customWidth="1"/>
    <col min="5380" max="5380" width="8" customWidth="1"/>
    <col min="5381" max="5381" width="5.33203125" customWidth="1"/>
    <col min="5382" max="5382" width="7" customWidth="1"/>
    <col min="5383" max="5383" width="5.109375" customWidth="1"/>
    <col min="5384" max="5384" width="7.44140625" customWidth="1"/>
    <col min="5385" max="5385" width="5.6640625" customWidth="1"/>
    <col min="5386" max="5386" width="8.6640625" customWidth="1"/>
    <col min="5387" max="5387" width="5" customWidth="1"/>
    <col min="5388" max="5388" width="7" customWidth="1"/>
    <col min="5389" max="5389" width="10.44140625" customWidth="1"/>
    <col min="5390" max="5390" width="8.109375" customWidth="1"/>
    <col min="5391" max="5391" width="9.109375" customWidth="1"/>
    <col min="5392" max="5392" width="10.6640625" customWidth="1"/>
    <col min="5633" max="5633" width="30.6640625" customWidth="1"/>
    <col min="5634" max="5634" width="6.109375" customWidth="1"/>
    <col min="5635" max="5635" width="7.33203125" customWidth="1"/>
    <col min="5636" max="5636" width="8" customWidth="1"/>
    <col min="5637" max="5637" width="5.33203125" customWidth="1"/>
    <col min="5638" max="5638" width="7" customWidth="1"/>
    <col min="5639" max="5639" width="5.109375" customWidth="1"/>
    <col min="5640" max="5640" width="7.44140625" customWidth="1"/>
    <col min="5641" max="5641" width="5.6640625" customWidth="1"/>
    <col min="5642" max="5642" width="8.6640625" customWidth="1"/>
    <col min="5643" max="5643" width="5" customWidth="1"/>
    <col min="5644" max="5644" width="7" customWidth="1"/>
    <col min="5645" max="5645" width="10.44140625" customWidth="1"/>
    <col min="5646" max="5646" width="8.109375" customWidth="1"/>
    <col min="5647" max="5647" width="9.109375" customWidth="1"/>
    <col min="5648" max="5648" width="10.6640625" customWidth="1"/>
    <col min="5889" max="5889" width="30.6640625" customWidth="1"/>
    <col min="5890" max="5890" width="6.109375" customWidth="1"/>
    <col min="5891" max="5891" width="7.33203125" customWidth="1"/>
    <col min="5892" max="5892" width="8" customWidth="1"/>
    <col min="5893" max="5893" width="5.33203125" customWidth="1"/>
    <col min="5894" max="5894" width="7" customWidth="1"/>
    <col min="5895" max="5895" width="5.109375" customWidth="1"/>
    <col min="5896" max="5896" width="7.44140625" customWidth="1"/>
    <col min="5897" max="5897" width="5.6640625" customWidth="1"/>
    <col min="5898" max="5898" width="8.6640625" customWidth="1"/>
    <col min="5899" max="5899" width="5" customWidth="1"/>
    <col min="5900" max="5900" width="7" customWidth="1"/>
    <col min="5901" max="5901" width="10.44140625" customWidth="1"/>
    <col min="5902" max="5902" width="8.109375" customWidth="1"/>
    <col min="5903" max="5903" width="9.109375" customWidth="1"/>
    <col min="5904" max="5904" width="10.6640625" customWidth="1"/>
    <col min="6145" max="6145" width="30.6640625" customWidth="1"/>
    <col min="6146" max="6146" width="6.109375" customWidth="1"/>
    <col min="6147" max="6147" width="7.33203125" customWidth="1"/>
    <col min="6148" max="6148" width="8" customWidth="1"/>
    <col min="6149" max="6149" width="5.33203125" customWidth="1"/>
    <col min="6150" max="6150" width="7" customWidth="1"/>
    <col min="6151" max="6151" width="5.109375" customWidth="1"/>
    <col min="6152" max="6152" width="7.44140625" customWidth="1"/>
    <col min="6153" max="6153" width="5.6640625" customWidth="1"/>
    <col min="6154" max="6154" width="8.6640625" customWidth="1"/>
    <col min="6155" max="6155" width="5" customWidth="1"/>
    <col min="6156" max="6156" width="7" customWidth="1"/>
    <col min="6157" max="6157" width="10.44140625" customWidth="1"/>
    <col min="6158" max="6158" width="8.109375" customWidth="1"/>
    <col min="6159" max="6159" width="9.109375" customWidth="1"/>
    <col min="6160" max="6160" width="10.6640625" customWidth="1"/>
    <col min="6401" max="6401" width="30.6640625" customWidth="1"/>
    <col min="6402" max="6402" width="6.109375" customWidth="1"/>
    <col min="6403" max="6403" width="7.33203125" customWidth="1"/>
    <col min="6404" max="6404" width="8" customWidth="1"/>
    <col min="6405" max="6405" width="5.33203125" customWidth="1"/>
    <col min="6406" max="6406" width="7" customWidth="1"/>
    <col min="6407" max="6407" width="5.109375" customWidth="1"/>
    <col min="6408" max="6408" width="7.44140625" customWidth="1"/>
    <col min="6409" max="6409" width="5.6640625" customWidth="1"/>
    <col min="6410" max="6410" width="8.6640625" customWidth="1"/>
    <col min="6411" max="6411" width="5" customWidth="1"/>
    <col min="6412" max="6412" width="7" customWidth="1"/>
    <col min="6413" max="6413" width="10.44140625" customWidth="1"/>
    <col min="6414" max="6414" width="8.109375" customWidth="1"/>
    <col min="6415" max="6415" width="9.109375" customWidth="1"/>
    <col min="6416" max="6416" width="10.6640625" customWidth="1"/>
    <col min="6657" max="6657" width="30.6640625" customWidth="1"/>
    <col min="6658" max="6658" width="6.109375" customWidth="1"/>
    <col min="6659" max="6659" width="7.33203125" customWidth="1"/>
    <col min="6660" max="6660" width="8" customWidth="1"/>
    <col min="6661" max="6661" width="5.33203125" customWidth="1"/>
    <col min="6662" max="6662" width="7" customWidth="1"/>
    <col min="6663" max="6663" width="5.109375" customWidth="1"/>
    <col min="6664" max="6664" width="7.44140625" customWidth="1"/>
    <col min="6665" max="6665" width="5.6640625" customWidth="1"/>
    <col min="6666" max="6666" width="8.6640625" customWidth="1"/>
    <col min="6667" max="6667" width="5" customWidth="1"/>
    <col min="6668" max="6668" width="7" customWidth="1"/>
    <col min="6669" max="6669" width="10.44140625" customWidth="1"/>
    <col min="6670" max="6670" width="8.109375" customWidth="1"/>
    <col min="6671" max="6671" width="9.109375" customWidth="1"/>
    <col min="6672" max="6672" width="10.6640625" customWidth="1"/>
    <col min="6913" max="6913" width="30.6640625" customWidth="1"/>
    <col min="6914" max="6914" width="6.109375" customWidth="1"/>
    <col min="6915" max="6915" width="7.33203125" customWidth="1"/>
    <col min="6916" max="6916" width="8" customWidth="1"/>
    <col min="6917" max="6917" width="5.33203125" customWidth="1"/>
    <col min="6918" max="6918" width="7" customWidth="1"/>
    <col min="6919" max="6919" width="5.109375" customWidth="1"/>
    <col min="6920" max="6920" width="7.44140625" customWidth="1"/>
    <col min="6921" max="6921" width="5.6640625" customWidth="1"/>
    <col min="6922" max="6922" width="8.6640625" customWidth="1"/>
    <col min="6923" max="6923" width="5" customWidth="1"/>
    <col min="6924" max="6924" width="7" customWidth="1"/>
    <col min="6925" max="6925" width="10.44140625" customWidth="1"/>
    <col min="6926" max="6926" width="8.109375" customWidth="1"/>
    <col min="6927" max="6927" width="9.109375" customWidth="1"/>
    <col min="6928" max="6928" width="10.6640625" customWidth="1"/>
    <col min="7169" max="7169" width="30.6640625" customWidth="1"/>
    <col min="7170" max="7170" width="6.109375" customWidth="1"/>
    <col min="7171" max="7171" width="7.33203125" customWidth="1"/>
    <col min="7172" max="7172" width="8" customWidth="1"/>
    <col min="7173" max="7173" width="5.33203125" customWidth="1"/>
    <col min="7174" max="7174" width="7" customWidth="1"/>
    <col min="7175" max="7175" width="5.109375" customWidth="1"/>
    <col min="7176" max="7176" width="7.44140625" customWidth="1"/>
    <col min="7177" max="7177" width="5.6640625" customWidth="1"/>
    <col min="7178" max="7178" width="8.6640625" customWidth="1"/>
    <col min="7179" max="7179" width="5" customWidth="1"/>
    <col min="7180" max="7180" width="7" customWidth="1"/>
    <col min="7181" max="7181" width="10.44140625" customWidth="1"/>
    <col min="7182" max="7182" width="8.109375" customWidth="1"/>
    <col min="7183" max="7183" width="9.109375" customWidth="1"/>
    <col min="7184" max="7184" width="10.6640625" customWidth="1"/>
    <col min="7425" max="7425" width="30.6640625" customWidth="1"/>
    <col min="7426" max="7426" width="6.109375" customWidth="1"/>
    <col min="7427" max="7427" width="7.33203125" customWidth="1"/>
    <col min="7428" max="7428" width="8" customWidth="1"/>
    <col min="7429" max="7429" width="5.33203125" customWidth="1"/>
    <col min="7430" max="7430" width="7" customWidth="1"/>
    <col min="7431" max="7431" width="5.109375" customWidth="1"/>
    <col min="7432" max="7432" width="7.44140625" customWidth="1"/>
    <col min="7433" max="7433" width="5.6640625" customWidth="1"/>
    <col min="7434" max="7434" width="8.6640625" customWidth="1"/>
    <col min="7435" max="7435" width="5" customWidth="1"/>
    <col min="7436" max="7436" width="7" customWidth="1"/>
    <col min="7437" max="7437" width="10.44140625" customWidth="1"/>
    <col min="7438" max="7438" width="8.109375" customWidth="1"/>
    <col min="7439" max="7439" width="9.109375" customWidth="1"/>
    <col min="7440" max="7440" width="10.6640625" customWidth="1"/>
    <col min="7681" max="7681" width="30.6640625" customWidth="1"/>
    <col min="7682" max="7682" width="6.109375" customWidth="1"/>
    <col min="7683" max="7683" width="7.33203125" customWidth="1"/>
    <col min="7684" max="7684" width="8" customWidth="1"/>
    <col min="7685" max="7685" width="5.33203125" customWidth="1"/>
    <col min="7686" max="7686" width="7" customWidth="1"/>
    <col min="7687" max="7687" width="5.109375" customWidth="1"/>
    <col min="7688" max="7688" width="7.44140625" customWidth="1"/>
    <col min="7689" max="7689" width="5.6640625" customWidth="1"/>
    <col min="7690" max="7690" width="8.6640625" customWidth="1"/>
    <col min="7691" max="7691" width="5" customWidth="1"/>
    <col min="7692" max="7692" width="7" customWidth="1"/>
    <col min="7693" max="7693" width="10.44140625" customWidth="1"/>
    <col min="7694" max="7694" width="8.109375" customWidth="1"/>
    <col min="7695" max="7695" width="9.109375" customWidth="1"/>
    <col min="7696" max="7696" width="10.6640625" customWidth="1"/>
    <col min="7937" max="7937" width="30.6640625" customWidth="1"/>
    <col min="7938" max="7938" width="6.109375" customWidth="1"/>
    <col min="7939" max="7939" width="7.33203125" customWidth="1"/>
    <col min="7940" max="7940" width="8" customWidth="1"/>
    <col min="7941" max="7941" width="5.33203125" customWidth="1"/>
    <col min="7942" max="7942" width="7" customWidth="1"/>
    <col min="7943" max="7943" width="5.109375" customWidth="1"/>
    <col min="7944" max="7944" width="7.44140625" customWidth="1"/>
    <col min="7945" max="7945" width="5.6640625" customWidth="1"/>
    <col min="7946" max="7946" width="8.6640625" customWidth="1"/>
    <col min="7947" max="7947" width="5" customWidth="1"/>
    <col min="7948" max="7948" width="7" customWidth="1"/>
    <col min="7949" max="7949" width="10.44140625" customWidth="1"/>
    <col min="7950" max="7950" width="8.109375" customWidth="1"/>
    <col min="7951" max="7951" width="9.109375" customWidth="1"/>
    <col min="7952" max="7952" width="10.6640625" customWidth="1"/>
    <col min="8193" max="8193" width="30.6640625" customWidth="1"/>
    <col min="8194" max="8194" width="6.109375" customWidth="1"/>
    <col min="8195" max="8195" width="7.33203125" customWidth="1"/>
    <col min="8196" max="8196" width="8" customWidth="1"/>
    <col min="8197" max="8197" width="5.33203125" customWidth="1"/>
    <col min="8198" max="8198" width="7" customWidth="1"/>
    <col min="8199" max="8199" width="5.109375" customWidth="1"/>
    <col min="8200" max="8200" width="7.44140625" customWidth="1"/>
    <col min="8201" max="8201" width="5.6640625" customWidth="1"/>
    <col min="8202" max="8202" width="8.6640625" customWidth="1"/>
    <col min="8203" max="8203" width="5" customWidth="1"/>
    <col min="8204" max="8204" width="7" customWidth="1"/>
    <col min="8205" max="8205" width="10.44140625" customWidth="1"/>
    <col min="8206" max="8206" width="8.109375" customWidth="1"/>
    <col min="8207" max="8207" width="9.109375" customWidth="1"/>
    <col min="8208" max="8208" width="10.6640625" customWidth="1"/>
    <col min="8449" max="8449" width="30.6640625" customWidth="1"/>
    <col min="8450" max="8450" width="6.109375" customWidth="1"/>
    <col min="8451" max="8451" width="7.33203125" customWidth="1"/>
    <col min="8452" max="8452" width="8" customWidth="1"/>
    <col min="8453" max="8453" width="5.33203125" customWidth="1"/>
    <col min="8454" max="8454" width="7" customWidth="1"/>
    <col min="8455" max="8455" width="5.109375" customWidth="1"/>
    <col min="8456" max="8456" width="7.44140625" customWidth="1"/>
    <col min="8457" max="8457" width="5.6640625" customWidth="1"/>
    <col min="8458" max="8458" width="8.6640625" customWidth="1"/>
    <col min="8459" max="8459" width="5" customWidth="1"/>
    <col min="8460" max="8460" width="7" customWidth="1"/>
    <col min="8461" max="8461" width="10.44140625" customWidth="1"/>
    <col min="8462" max="8462" width="8.109375" customWidth="1"/>
    <col min="8463" max="8463" width="9.109375" customWidth="1"/>
    <col min="8464" max="8464" width="10.6640625" customWidth="1"/>
    <col min="8705" max="8705" width="30.6640625" customWidth="1"/>
    <col min="8706" max="8706" width="6.109375" customWidth="1"/>
    <col min="8707" max="8707" width="7.33203125" customWidth="1"/>
    <col min="8708" max="8708" width="8" customWidth="1"/>
    <col min="8709" max="8709" width="5.33203125" customWidth="1"/>
    <col min="8710" max="8710" width="7" customWidth="1"/>
    <col min="8711" max="8711" width="5.109375" customWidth="1"/>
    <col min="8712" max="8712" width="7.44140625" customWidth="1"/>
    <col min="8713" max="8713" width="5.6640625" customWidth="1"/>
    <col min="8714" max="8714" width="8.6640625" customWidth="1"/>
    <col min="8715" max="8715" width="5" customWidth="1"/>
    <col min="8716" max="8716" width="7" customWidth="1"/>
    <col min="8717" max="8717" width="10.44140625" customWidth="1"/>
    <col min="8718" max="8718" width="8.109375" customWidth="1"/>
    <col min="8719" max="8719" width="9.109375" customWidth="1"/>
    <col min="8720" max="8720" width="10.6640625" customWidth="1"/>
    <col min="8961" max="8961" width="30.6640625" customWidth="1"/>
    <col min="8962" max="8962" width="6.109375" customWidth="1"/>
    <col min="8963" max="8963" width="7.33203125" customWidth="1"/>
    <col min="8964" max="8964" width="8" customWidth="1"/>
    <col min="8965" max="8965" width="5.33203125" customWidth="1"/>
    <col min="8966" max="8966" width="7" customWidth="1"/>
    <col min="8967" max="8967" width="5.109375" customWidth="1"/>
    <col min="8968" max="8968" width="7.44140625" customWidth="1"/>
    <col min="8969" max="8969" width="5.6640625" customWidth="1"/>
    <col min="8970" max="8970" width="8.6640625" customWidth="1"/>
    <col min="8971" max="8971" width="5" customWidth="1"/>
    <col min="8972" max="8972" width="7" customWidth="1"/>
    <col min="8973" max="8973" width="10.44140625" customWidth="1"/>
    <col min="8974" max="8974" width="8.109375" customWidth="1"/>
    <col min="8975" max="8975" width="9.109375" customWidth="1"/>
    <col min="8976" max="8976" width="10.6640625" customWidth="1"/>
    <col min="9217" max="9217" width="30.6640625" customWidth="1"/>
    <col min="9218" max="9218" width="6.109375" customWidth="1"/>
    <col min="9219" max="9219" width="7.33203125" customWidth="1"/>
    <col min="9220" max="9220" width="8" customWidth="1"/>
    <col min="9221" max="9221" width="5.33203125" customWidth="1"/>
    <col min="9222" max="9222" width="7" customWidth="1"/>
    <col min="9223" max="9223" width="5.109375" customWidth="1"/>
    <col min="9224" max="9224" width="7.44140625" customWidth="1"/>
    <col min="9225" max="9225" width="5.6640625" customWidth="1"/>
    <col min="9226" max="9226" width="8.6640625" customWidth="1"/>
    <col min="9227" max="9227" width="5" customWidth="1"/>
    <col min="9228" max="9228" width="7" customWidth="1"/>
    <col min="9229" max="9229" width="10.44140625" customWidth="1"/>
    <col min="9230" max="9230" width="8.109375" customWidth="1"/>
    <col min="9231" max="9231" width="9.109375" customWidth="1"/>
    <col min="9232" max="9232" width="10.6640625" customWidth="1"/>
    <col min="9473" max="9473" width="30.6640625" customWidth="1"/>
    <col min="9474" max="9474" width="6.109375" customWidth="1"/>
    <col min="9475" max="9475" width="7.33203125" customWidth="1"/>
    <col min="9476" max="9476" width="8" customWidth="1"/>
    <col min="9477" max="9477" width="5.33203125" customWidth="1"/>
    <col min="9478" max="9478" width="7" customWidth="1"/>
    <col min="9479" max="9479" width="5.109375" customWidth="1"/>
    <col min="9480" max="9480" width="7.44140625" customWidth="1"/>
    <col min="9481" max="9481" width="5.6640625" customWidth="1"/>
    <col min="9482" max="9482" width="8.6640625" customWidth="1"/>
    <col min="9483" max="9483" width="5" customWidth="1"/>
    <col min="9484" max="9484" width="7" customWidth="1"/>
    <col min="9485" max="9485" width="10.44140625" customWidth="1"/>
    <col min="9486" max="9486" width="8.109375" customWidth="1"/>
    <col min="9487" max="9487" width="9.109375" customWidth="1"/>
    <col min="9488" max="9488" width="10.6640625" customWidth="1"/>
    <col min="9729" max="9729" width="30.6640625" customWidth="1"/>
    <col min="9730" max="9730" width="6.109375" customWidth="1"/>
    <col min="9731" max="9731" width="7.33203125" customWidth="1"/>
    <col min="9732" max="9732" width="8" customWidth="1"/>
    <col min="9733" max="9733" width="5.33203125" customWidth="1"/>
    <col min="9734" max="9734" width="7" customWidth="1"/>
    <col min="9735" max="9735" width="5.109375" customWidth="1"/>
    <col min="9736" max="9736" width="7.44140625" customWidth="1"/>
    <col min="9737" max="9737" width="5.6640625" customWidth="1"/>
    <col min="9738" max="9738" width="8.6640625" customWidth="1"/>
    <col min="9739" max="9739" width="5" customWidth="1"/>
    <col min="9740" max="9740" width="7" customWidth="1"/>
    <col min="9741" max="9741" width="10.44140625" customWidth="1"/>
    <col min="9742" max="9742" width="8.109375" customWidth="1"/>
    <col min="9743" max="9743" width="9.109375" customWidth="1"/>
    <col min="9744" max="9744" width="10.6640625" customWidth="1"/>
    <col min="9985" max="9985" width="30.6640625" customWidth="1"/>
    <col min="9986" max="9986" width="6.109375" customWidth="1"/>
    <col min="9987" max="9987" width="7.33203125" customWidth="1"/>
    <col min="9988" max="9988" width="8" customWidth="1"/>
    <col min="9989" max="9989" width="5.33203125" customWidth="1"/>
    <col min="9990" max="9990" width="7" customWidth="1"/>
    <col min="9991" max="9991" width="5.109375" customWidth="1"/>
    <col min="9992" max="9992" width="7.44140625" customWidth="1"/>
    <col min="9993" max="9993" width="5.6640625" customWidth="1"/>
    <col min="9994" max="9994" width="8.6640625" customWidth="1"/>
    <col min="9995" max="9995" width="5" customWidth="1"/>
    <col min="9996" max="9996" width="7" customWidth="1"/>
    <col min="9997" max="9997" width="10.44140625" customWidth="1"/>
    <col min="9998" max="9998" width="8.109375" customWidth="1"/>
    <col min="9999" max="9999" width="9.109375" customWidth="1"/>
    <col min="10000" max="10000" width="10.6640625" customWidth="1"/>
    <col min="10241" max="10241" width="30.6640625" customWidth="1"/>
    <col min="10242" max="10242" width="6.109375" customWidth="1"/>
    <col min="10243" max="10243" width="7.33203125" customWidth="1"/>
    <col min="10244" max="10244" width="8" customWidth="1"/>
    <col min="10245" max="10245" width="5.33203125" customWidth="1"/>
    <col min="10246" max="10246" width="7" customWidth="1"/>
    <col min="10247" max="10247" width="5.109375" customWidth="1"/>
    <col min="10248" max="10248" width="7.44140625" customWidth="1"/>
    <col min="10249" max="10249" width="5.6640625" customWidth="1"/>
    <col min="10250" max="10250" width="8.6640625" customWidth="1"/>
    <col min="10251" max="10251" width="5" customWidth="1"/>
    <col min="10252" max="10252" width="7" customWidth="1"/>
    <col min="10253" max="10253" width="10.44140625" customWidth="1"/>
    <col min="10254" max="10254" width="8.109375" customWidth="1"/>
    <col min="10255" max="10255" width="9.109375" customWidth="1"/>
    <col min="10256" max="10256" width="10.6640625" customWidth="1"/>
    <col min="10497" max="10497" width="30.6640625" customWidth="1"/>
    <col min="10498" max="10498" width="6.109375" customWidth="1"/>
    <col min="10499" max="10499" width="7.33203125" customWidth="1"/>
    <col min="10500" max="10500" width="8" customWidth="1"/>
    <col min="10501" max="10501" width="5.33203125" customWidth="1"/>
    <col min="10502" max="10502" width="7" customWidth="1"/>
    <col min="10503" max="10503" width="5.109375" customWidth="1"/>
    <col min="10504" max="10504" width="7.44140625" customWidth="1"/>
    <col min="10505" max="10505" width="5.6640625" customWidth="1"/>
    <col min="10506" max="10506" width="8.6640625" customWidth="1"/>
    <col min="10507" max="10507" width="5" customWidth="1"/>
    <col min="10508" max="10508" width="7" customWidth="1"/>
    <col min="10509" max="10509" width="10.44140625" customWidth="1"/>
    <col min="10510" max="10510" width="8.109375" customWidth="1"/>
    <col min="10511" max="10511" width="9.109375" customWidth="1"/>
    <col min="10512" max="10512" width="10.6640625" customWidth="1"/>
    <col min="10753" max="10753" width="30.6640625" customWidth="1"/>
    <col min="10754" max="10754" width="6.109375" customWidth="1"/>
    <col min="10755" max="10755" width="7.33203125" customWidth="1"/>
    <col min="10756" max="10756" width="8" customWidth="1"/>
    <col min="10757" max="10757" width="5.33203125" customWidth="1"/>
    <col min="10758" max="10758" width="7" customWidth="1"/>
    <col min="10759" max="10759" width="5.109375" customWidth="1"/>
    <col min="10760" max="10760" width="7.44140625" customWidth="1"/>
    <col min="10761" max="10761" width="5.6640625" customWidth="1"/>
    <col min="10762" max="10762" width="8.6640625" customWidth="1"/>
    <col min="10763" max="10763" width="5" customWidth="1"/>
    <col min="10764" max="10764" width="7" customWidth="1"/>
    <col min="10765" max="10765" width="10.44140625" customWidth="1"/>
    <col min="10766" max="10766" width="8.109375" customWidth="1"/>
    <col min="10767" max="10767" width="9.109375" customWidth="1"/>
    <col min="10768" max="10768" width="10.6640625" customWidth="1"/>
    <col min="11009" max="11009" width="30.6640625" customWidth="1"/>
    <col min="11010" max="11010" width="6.109375" customWidth="1"/>
    <col min="11011" max="11011" width="7.33203125" customWidth="1"/>
    <col min="11012" max="11012" width="8" customWidth="1"/>
    <col min="11013" max="11013" width="5.33203125" customWidth="1"/>
    <col min="11014" max="11014" width="7" customWidth="1"/>
    <col min="11015" max="11015" width="5.109375" customWidth="1"/>
    <col min="11016" max="11016" width="7.44140625" customWidth="1"/>
    <col min="11017" max="11017" width="5.6640625" customWidth="1"/>
    <col min="11018" max="11018" width="8.6640625" customWidth="1"/>
    <col min="11019" max="11019" width="5" customWidth="1"/>
    <col min="11020" max="11020" width="7" customWidth="1"/>
    <col min="11021" max="11021" width="10.44140625" customWidth="1"/>
    <col min="11022" max="11022" width="8.109375" customWidth="1"/>
    <col min="11023" max="11023" width="9.109375" customWidth="1"/>
    <col min="11024" max="11024" width="10.6640625" customWidth="1"/>
    <col min="11265" max="11265" width="30.6640625" customWidth="1"/>
    <col min="11266" max="11266" width="6.109375" customWidth="1"/>
    <col min="11267" max="11267" width="7.33203125" customWidth="1"/>
    <col min="11268" max="11268" width="8" customWidth="1"/>
    <col min="11269" max="11269" width="5.33203125" customWidth="1"/>
    <col min="11270" max="11270" width="7" customWidth="1"/>
    <col min="11271" max="11271" width="5.109375" customWidth="1"/>
    <col min="11272" max="11272" width="7.44140625" customWidth="1"/>
    <col min="11273" max="11273" width="5.6640625" customWidth="1"/>
    <col min="11274" max="11274" width="8.6640625" customWidth="1"/>
    <col min="11275" max="11275" width="5" customWidth="1"/>
    <col min="11276" max="11276" width="7" customWidth="1"/>
    <col min="11277" max="11277" width="10.44140625" customWidth="1"/>
    <col min="11278" max="11278" width="8.109375" customWidth="1"/>
    <col min="11279" max="11279" width="9.109375" customWidth="1"/>
    <col min="11280" max="11280" width="10.6640625" customWidth="1"/>
    <col min="11521" max="11521" width="30.6640625" customWidth="1"/>
    <col min="11522" max="11522" width="6.109375" customWidth="1"/>
    <col min="11523" max="11523" width="7.33203125" customWidth="1"/>
    <col min="11524" max="11524" width="8" customWidth="1"/>
    <col min="11525" max="11525" width="5.33203125" customWidth="1"/>
    <col min="11526" max="11526" width="7" customWidth="1"/>
    <col min="11527" max="11527" width="5.109375" customWidth="1"/>
    <col min="11528" max="11528" width="7.44140625" customWidth="1"/>
    <col min="11529" max="11529" width="5.6640625" customWidth="1"/>
    <col min="11530" max="11530" width="8.6640625" customWidth="1"/>
    <col min="11531" max="11531" width="5" customWidth="1"/>
    <col min="11532" max="11532" width="7" customWidth="1"/>
    <col min="11533" max="11533" width="10.44140625" customWidth="1"/>
    <col min="11534" max="11534" width="8.109375" customWidth="1"/>
    <col min="11535" max="11535" width="9.109375" customWidth="1"/>
    <col min="11536" max="11536" width="10.6640625" customWidth="1"/>
    <col min="11777" max="11777" width="30.6640625" customWidth="1"/>
    <col min="11778" max="11778" width="6.109375" customWidth="1"/>
    <col min="11779" max="11779" width="7.33203125" customWidth="1"/>
    <col min="11780" max="11780" width="8" customWidth="1"/>
    <col min="11781" max="11781" width="5.33203125" customWidth="1"/>
    <col min="11782" max="11782" width="7" customWidth="1"/>
    <col min="11783" max="11783" width="5.109375" customWidth="1"/>
    <col min="11784" max="11784" width="7.44140625" customWidth="1"/>
    <col min="11785" max="11785" width="5.6640625" customWidth="1"/>
    <col min="11786" max="11786" width="8.6640625" customWidth="1"/>
    <col min="11787" max="11787" width="5" customWidth="1"/>
    <col min="11788" max="11788" width="7" customWidth="1"/>
    <col min="11789" max="11789" width="10.44140625" customWidth="1"/>
    <col min="11790" max="11790" width="8.109375" customWidth="1"/>
    <col min="11791" max="11791" width="9.109375" customWidth="1"/>
    <col min="11792" max="11792" width="10.6640625" customWidth="1"/>
    <col min="12033" max="12033" width="30.6640625" customWidth="1"/>
    <col min="12034" max="12034" width="6.109375" customWidth="1"/>
    <col min="12035" max="12035" width="7.33203125" customWidth="1"/>
    <col min="12036" max="12036" width="8" customWidth="1"/>
    <col min="12037" max="12037" width="5.33203125" customWidth="1"/>
    <col min="12038" max="12038" width="7" customWidth="1"/>
    <col min="12039" max="12039" width="5.109375" customWidth="1"/>
    <col min="12040" max="12040" width="7.44140625" customWidth="1"/>
    <col min="12041" max="12041" width="5.6640625" customWidth="1"/>
    <col min="12042" max="12042" width="8.6640625" customWidth="1"/>
    <col min="12043" max="12043" width="5" customWidth="1"/>
    <col min="12044" max="12044" width="7" customWidth="1"/>
    <col min="12045" max="12045" width="10.44140625" customWidth="1"/>
    <col min="12046" max="12046" width="8.109375" customWidth="1"/>
    <col min="12047" max="12047" width="9.109375" customWidth="1"/>
    <col min="12048" max="12048" width="10.6640625" customWidth="1"/>
    <col min="12289" max="12289" width="30.6640625" customWidth="1"/>
    <col min="12290" max="12290" width="6.109375" customWidth="1"/>
    <col min="12291" max="12291" width="7.33203125" customWidth="1"/>
    <col min="12292" max="12292" width="8" customWidth="1"/>
    <col min="12293" max="12293" width="5.33203125" customWidth="1"/>
    <col min="12294" max="12294" width="7" customWidth="1"/>
    <col min="12295" max="12295" width="5.109375" customWidth="1"/>
    <col min="12296" max="12296" width="7.44140625" customWidth="1"/>
    <col min="12297" max="12297" width="5.6640625" customWidth="1"/>
    <col min="12298" max="12298" width="8.6640625" customWidth="1"/>
    <col min="12299" max="12299" width="5" customWidth="1"/>
    <col min="12300" max="12300" width="7" customWidth="1"/>
    <col min="12301" max="12301" width="10.44140625" customWidth="1"/>
    <col min="12302" max="12302" width="8.109375" customWidth="1"/>
    <col min="12303" max="12303" width="9.109375" customWidth="1"/>
    <col min="12304" max="12304" width="10.6640625" customWidth="1"/>
    <col min="12545" max="12545" width="30.6640625" customWidth="1"/>
    <col min="12546" max="12546" width="6.109375" customWidth="1"/>
    <col min="12547" max="12547" width="7.33203125" customWidth="1"/>
    <col min="12548" max="12548" width="8" customWidth="1"/>
    <col min="12549" max="12549" width="5.33203125" customWidth="1"/>
    <col min="12550" max="12550" width="7" customWidth="1"/>
    <col min="12551" max="12551" width="5.109375" customWidth="1"/>
    <col min="12552" max="12552" width="7.44140625" customWidth="1"/>
    <col min="12553" max="12553" width="5.6640625" customWidth="1"/>
    <col min="12554" max="12554" width="8.6640625" customWidth="1"/>
    <col min="12555" max="12555" width="5" customWidth="1"/>
    <col min="12556" max="12556" width="7" customWidth="1"/>
    <col min="12557" max="12557" width="10.44140625" customWidth="1"/>
    <col min="12558" max="12558" width="8.109375" customWidth="1"/>
    <col min="12559" max="12559" width="9.109375" customWidth="1"/>
    <col min="12560" max="12560" width="10.6640625" customWidth="1"/>
    <col min="12801" max="12801" width="30.6640625" customWidth="1"/>
    <col min="12802" max="12802" width="6.109375" customWidth="1"/>
    <col min="12803" max="12803" width="7.33203125" customWidth="1"/>
    <col min="12804" max="12804" width="8" customWidth="1"/>
    <col min="12805" max="12805" width="5.33203125" customWidth="1"/>
    <col min="12806" max="12806" width="7" customWidth="1"/>
    <col min="12807" max="12807" width="5.109375" customWidth="1"/>
    <col min="12808" max="12808" width="7.44140625" customWidth="1"/>
    <col min="12809" max="12809" width="5.6640625" customWidth="1"/>
    <col min="12810" max="12810" width="8.6640625" customWidth="1"/>
    <col min="12811" max="12811" width="5" customWidth="1"/>
    <col min="12812" max="12812" width="7" customWidth="1"/>
    <col min="12813" max="12813" width="10.44140625" customWidth="1"/>
    <col min="12814" max="12814" width="8.109375" customWidth="1"/>
    <col min="12815" max="12815" width="9.109375" customWidth="1"/>
    <col min="12816" max="12816" width="10.6640625" customWidth="1"/>
    <col min="13057" max="13057" width="30.6640625" customWidth="1"/>
    <col min="13058" max="13058" width="6.109375" customWidth="1"/>
    <col min="13059" max="13059" width="7.33203125" customWidth="1"/>
    <col min="13060" max="13060" width="8" customWidth="1"/>
    <col min="13061" max="13061" width="5.33203125" customWidth="1"/>
    <col min="13062" max="13062" width="7" customWidth="1"/>
    <col min="13063" max="13063" width="5.109375" customWidth="1"/>
    <col min="13064" max="13064" width="7.44140625" customWidth="1"/>
    <col min="13065" max="13065" width="5.6640625" customWidth="1"/>
    <col min="13066" max="13066" width="8.6640625" customWidth="1"/>
    <col min="13067" max="13067" width="5" customWidth="1"/>
    <col min="13068" max="13068" width="7" customWidth="1"/>
    <col min="13069" max="13069" width="10.44140625" customWidth="1"/>
    <col min="13070" max="13070" width="8.109375" customWidth="1"/>
    <col min="13071" max="13071" width="9.109375" customWidth="1"/>
    <col min="13072" max="13072" width="10.6640625" customWidth="1"/>
    <col min="13313" max="13313" width="30.6640625" customWidth="1"/>
    <col min="13314" max="13314" width="6.109375" customWidth="1"/>
    <col min="13315" max="13315" width="7.33203125" customWidth="1"/>
    <col min="13316" max="13316" width="8" customWidth="1"/>
    <col min="13317" max="13317" width="5.33203125" customWidth="1"/>
    <col min="13318" max="13318" width="7" customWidth="1"/>
    <col min="13319" max="13319" width="5.109375" customWidth="1"/>
    <col min="13320" max="13320" width="7.44140625" customWidth="1"/>
    <col min="13321" max="13321" width="5.6640625" customWidth="1"/>
    <col min="13322" max="13322" width="8.6640625" customWidth="1"/>
    <col min="13323" max="13323" width="5" customWidth="1"/>
    <col min="13324" max="13324" width="7" customWidth="1"/>
    <col min="13325" max="13325" width="10.44140625" customWidth="1"/>
    <col min="13326" max="13326" width="8.109375" customWidth="1"/>
    <col min="13327" max="13327" width="9.109375" customWidth="1"/>
    <col min="13328" max="13328" width="10.6640625" customWidth="1"/>
    <col min="13569" max="13569" width="30.6640625" customWidth="1"/>
    <col min="13570" max="13570" width="6.109375" customWidth="1"/>
    <col min="13571" max="13571" width="7.33203125" customWidth="1"/>
    <col min="13572" max="13572" width="8" customWidth="1"/>
    <col min="13573" max="13573" width="5.33203125" customWidth="1"/>
    <col min="13574" max="13574" width="7" customWidth="1"/>
    <col min="13575" max="13575" width="5.109375" customWidth="1"/>
    <col min="13576" max="13576" width="7.44140625" customWidth="1"/>
    <col min="13577" max="13577" width="5.6640625" customWidth="1"/>
    <col min="13578" max="13578" width="8.6640625" customWidth="1"/>
    <col min="13579" max="13579" width="5" customWidth="1"/>
    <col min="13580" max="13580" width="7" customWidth="1"/>
    <col min="13581" max="13581" width="10.44140625" customWidth="1"/>
    <col min="13582" max="13582" width="8.109375" customWidth="1"/>
    <col min="13583" max="13583" width="9.109375" customWidth="1"/>
    <col min="13584" max="13584" width="10.6640625" customWidth="1"/>
    <col min="13825" max="13825" width="30.6640625" customWidth="1"/>
    <col min="13826" max="13826" width="6.109375" customWidth="1"/>
    <col min="13827" max="13827" width="7.33203125" customWidth="1"/>
    <col min="13828" max="13828" width="8" customWidth="1"/>
    <col min="13829" max="13829" width="5.33203125" customWidth="1"/>
    <col min="13830" max="13830" width="7" customWidth="1"/>
    <col min="13831" max="13831" width="5.109375" customWidth="1"/>
    <col min="13832" max="13832" width="7.44140625" customWidth="1"/>
    <col min="13833" max="13833" width="5.6640625" customWidth="1"/>
    <col min="13834" max="13834" width="8.6640625" customWidth="1"/>
    <col min="13835" max="13835" width="5" customWidth="1"/>
    <col min="13836" max="13836" width="7" customWidth="1"/>
    <col min="13837" max="13837" width="10.44140625" customWidth="1"/>
    <col min="13838" max="13838" width="8.109375" customWidth="1"/>
    <col min="13839" max="13839" width="9.109375" customWidth="1"/>
    <col min="13840" max="13840" width="10.6640625" customWidth="1"/>
    <col min="14081" max="14081" width="30.6640625" customWidth="1"/>
    <col min="14082" max="14082" width="6.109375" customWidth="1"/>
    <col min="14083" max="14083" width="7.33203125" customWidth="1"/>
    <col min="14084" max="14084" width="8" customWidth="1"/>
    <col min="14085" max="14085" width="5.33203125" customWidth="1"/>
    <col min="14086" max="14086" width="7" customWidth="1"/>
    <col min="14087" max="14087" width="5.109375" customWidth="1"/>
    <col min="14088" max="14088" width="7.44140625" customWidth="1"/>
    <col min="14089" max="14089" width="5.6640625" customWidth="1"/>
    <col min="14090" max="14090" width="8.6640625" customWidth="1"/>
    <col min="14091" max="14091" width="5" customWidth="1"/>
    <col min="14092" max="14092" width="7" customWidth="1"/>
    <col min="14093" max="14093" width="10.44140625" customWidth="1"/>
    <col min="14094" max="14094" width="8.109375" customWidth="1"/>
    <col min="14095" max="14095" width="9.109375" customWidth="1"/>
    <col min="14096" max="14096" width="10.6640625" customWidth="1"/>
    <col min="14337" max="14337" width="30.6640625" customWidth="1"/>
    <col min="14338" max="14338" width="6.109375" customWidth="1"/>
    <col min="14339" max="14339" width="7.33203125" customWidth="1"/>
    <col min="14340" max="14340" width="8" customWidth="1"/>
    <col min="14341" max="14341" width="5.33203125" customWidth="1"/>
    <col min="14342" max="14342" width="7" customWidth="1"/>
    <col min="14343" max="14343" width="5.109375" customWidth="1"/>
    <col min="14344" max="14344" width="7.44140625" customWidth="1"/>
    <col min="14345" max="14345" width="5.6640625" customWidth="1"/>
    <col min="14346" max="14346" width="8.6640625" customWidth="1"/>
    <col min="14347" max="14347" width="5" customWidth="1"/>
    <col min="14348" max="14348" width="7" customWidth="1"/>
    <col min="14349" max="14349" width="10.44140625" customWidth="1"/>
    <col min="14350" max="14350" width="8.109375" customWidth="1"/>
    <col min="14351" max="14351" width="9.109375" customWidth="1"/>
    <col min="14352" max="14352" width="10.6640625" customWidth="1"/>
    <col min="14593" max="14593" width="30.6640625" customWidth="1"/>
    <col min="14594" max="14594" width="6.109375" customWidth="1"/>
    <col min="14595" max="14595" width="7.33203125" customWidth="1"/>
    <col min="14596" max="14596" width="8" customWidth="1"/>
    <col min="14597" max="14597" width="5.33203125" customWidth="1"/>
    <col min="14598" max="14598" width="7" customWidth="1"/>
    <col min="14599" max="14599" width="5.109375" customWidth="1"/>
    <col min="14600" max="14600" width="7.44140625" customWidth="1"/>
    <col min="14601" max="14601" width="5.6640625" customWidth="1"/>
    <col min="14602" max="14602" width="8.6640625" customWidth="1"/>
    <col min="14603" max="14603" width="5" customWidth="1"/>
    <col min="14604" max="14604" width="7" customWidth="1"/>
    <col min="14605" max="14605" width="10.44140625" customWidth="1"/>
    <col min="14606" max="14606" width="8.109375" customWidth="1"/>
    <col min="14607" max="14607" width="9.109375" customWidth="1"/>
    <col min="14608" max="14608" width="10.6640625" customWidth="1"/>
    <col min="14849" max="14849" width="30.6640625" customWidth="1"/>
    <col min="14850" max="14850" width="6.109375" customWidth="1"/>
    <col min="14851" max="14851" width="7.33203125" customWidth="1"/>
    <col min="14852" max="14852" width="8" customWidth="1"/>
    <col min="14853" max="14853" width="5.33203125" customWidth="1"/>
    <col min="14854" max="14854" width="7" customWidth="1"/>
    <col min="14855" max="14855" width="5.109375" customWidth="1"/>
    <col min="14856" max="14856" width="7.44140625" customWidth="1"/>
    <col min="14857" max="14857" width="5.6640625" customWidth="1"/>
    <col min="14858" max="14858" width="8.6640625" customWidth="1"/>
    <col min="14859" max="14859" width="5" customWidth="1"/>
    <col min="14860" max="14860" width="7" customWidth="1"/>
    <col min="14861" max="14861" width="10.44140625" customWidth="1"/>
    <col min="14862" max="14862" width="8.109375" customWidth="1"/>
    <col min="14863" max="14863" width="9.109375" customWidth="1"/>
    <col min="14864" max="14864" width="10.6640625" customWidth="1"/>
    <col min="15105" max="15105" width="30.6640625" customWidth="1"/>
    <col min="15106" max="15106" width="6.109375" customWidth="1"/>
    <col min="15107" max="15107" width="7.33203125" customWidth="1"/>
    <col min="15108" max="15108" width="8" customWidth="1"/>
    <col min="15109" max="15109" width="5.33203125" customWidth="1"/>
    <col min="15110" max="15110" width="7" customWidth="1"/>
    <col min="15111" max="15111" width="5.109375" customWidth="1"/>
    <col min="15112" max="15112" width="7.44140625" customWidth="1"/>
    <col min="15113" max="15113" width="5.6640625" customWidth="1"/>
    <col min="15114" max="15114" width="8.6640625" customWidth="1"/>
    <col min="15115" max="15115" width="5" customWidth="1"/>
    <col min="15116" max="15116" width="7" customWidth="1"/>
    <col min="15117" max="15117" width="10.44140625" customWidth="1"/>
    <col min="15118" max="15118" width="8.109375" customWidth="1"/>
    <col min="15119" max="15119" width="9.109375" customWidth="1"/>
    <col min="15120" max="15120" width="10.6640625" customWidth="1"/>
    <col min="15361" max="15361" width="30.6640625" customWidth="1"/>
    <col min="15362" max="15362" width="6.109375" customWidth="1"/>
    <col min="15363" max="15363" width="7.33203125" customWidth="1"/>
    <col min="15364" max="15364" width="8" customWidth="1"/>
    <col min="15365" max="15365" width="5.33203125" customWidth="1"/>
    <col min="15366" max="15366" width="7" customWidth="1"/>
    <col min="15367" max="15367" width="5.109375" customWidth="1"/>
    <col min="15368" max="15368" width="7.44140625" customWidth="1"/>
    <col min="15369" max="15369" width="5.6640625" customWidth="1"/>
    <col min="15370" max="15370" width="8.6640625" customWidth="1"/>
    <col min="15371" max="15371" width="5" customWidth="1"/>
    <col min="15372" max="15372" width="7" customWidth="1"/>
    <col min="15373" max="15373" width="10.44140625" customWidth="1"/>
    <col min="15374" max="15374" width="8.109375" customWidth="1"/>
    <col min="15375" max="15375" width="9.109375" customWidth="1"/>
    <col min="15376" max="15376" width="10.6640625" customWidth="1"/>
    <col min="15617" max="15617" width="30.6640625" customWidth="1"/>
    <col min="15618" max="15618" width="6.109375" customWidth="1"/>
    <col min="15619" max="15619" width="7.33203125" customWidth="1"/>
    <col min="15620" max="15620" width="8" customWidth="1"/>
    <col min="15621" max="15621" width="5.33203125" customWidth="1"/>
    <col min="15622" max="15622" width="7" customWidth="1"/>
    <col min="15623" max="15623" width="5.109375" customWidth="1"/>
    <col min="15624" max="15624" width="7.44140625" customWidth="1"/>
    <col min="15625" max="15625" width="5.6640625" customWidth="1"/>
    <col min="15626" max="15626" width="8.6640625" customWidth="1"/>
    <col min="15627" max="15627" width="5" customWidth="1"/>
    <col min="15628" max="15628" width="7" customWidth="1"/>
    <col min="15629" max="15629" width="10.44140625" customWidth="1"/>
    <col min="15630" max="15630" width="8.109375" customWidth="1"/>
    <col min="15631" max="15631" width="9.109375" customWidth="1"/>
    <col min="15632" max="15632" width="10.6640625" customWidth="1"/>
    <col min="15873" max="15873" width="30.6640625" customWidth="1"/>
    <col min="15874" max="15874" width="6.109375" customWidth="1"/>
    <col min="15875" max="15875" width="7.33203125" customWidth="1"/>
    <col min="15876" max="15876" width="8" customWidth="1"/>
    <col min="15877" max="15877" width="5.33203125" customWidth="1"/>
    <col min="15878" max="15878" width="7" customWidth="1"/>
    <col min="15879" max="15879" width="5.109375" customWidth="1"/>
    <col min="15880" max="15880" width="7.44140625" customWidth="1"/>
    <col min="15881" max="15881" width="5.6640625" customWidth="1"/>
    <col min="15882" max="15882" width="8.6640625" customWidth="1"/>
    <col min="15883" max="15883" width="5" customWidth="1"/>
    <col min="15884" max="15884" width="7" customWidth="1"/>
    <col min="15885" max="15885" width="10.44140625" customWidth="1"/>
    <col min="15886" max="15886" width="8.109375" customWidth="1"/>
    <col min="15887" max="15887" width="9.109375" customWidth="1"/>
    <col min="15888" max="15888" width="10.6640625" customWidth="1"/>
    <col min="16129" max="16129" width="30.6640625" customWidth="1"/>
    <col min="16130" max="16130" width="6.109375" customWidth="1"/>
    <col min="16131" max="16131" width="7.33203125" customWidth="1"/>
    <col min="16132" max="16132" width="8" customWidth="1"/>
    <col min="16133" max="16133" width="5.33203125" customWidth="1"/>
    <col min="16134" max="16134" width="7" customWidth="1"/>
    <col min="16135" max="16135" width="5.109375" customWidth="1"/>
    <col min="16136" max="16136" width="7.44140625" customWidth="1"/>
    <col min="16137" max="16137" width="5.6640625" customWidth="1"/>
    <col min="16138" max="16138" width="8.6640625" customWidth="1"/>
    <col min="16139" max="16139" width="5" customWidth="1"/>
    <col min="16140" max="16140" width="7" customWidth="1"/>
    <col min="16141" max="16141" width="10.44140625" customWidth="1"/>
    <col min="16142" max="16142" width="8.109375" customWidth="1"/>
    <col min="16143" max="16143" width="9.109375" customWidth="1"/>
    <col min="16144" max="16144" width="10.6640625" customWidth="1"/>
  </cols>
  <sheetData>
    <row r="1" spans="1:18" ht="146.25" customHeight="1" x14ac:dyDescent="0.25">
      <c r="A1" s="1777" t="s">
        <v>753</v>
      </c>
      <c r="B1" s="1775" t="s">
        <v>1409</v>
      </c>
      <c r="C1" s="1689"/>
      <c r="D1" s="1775" t="s">
        <v>1410</v>
      </c>
      <c r="E1" s="1689"/>
      <c r="F1" s="1775" t="s">
        <v>1411</v>
      </c>
      <c r="G1" s="1689"/>
      <c r="H1" s="1775" t="s">
        <v>1412</v>
      </c>
      <c r="I1" s="1689"/>
      <c r="J1" s="1775" t="s">
        <v>1413</v>
      </c>
      <c r="K1" s="1689"/>
      <c r="L1" s="1775" t="s">
        <v>1414</v>
      </c>
      <c r="M1" s="1776"/>
      <c r="N1" s="1775" t="s">
        <v>1415</v>
      </c>
      <c r="O1" s="1776"/>
      <c r="P1" s="806" t="s">
        <v>1406</v>
      </c>
      <c r="Q1" s="807"/>
      <c r="R1" s="808"/>
    </row>
    <row r="2" spans="1:18" ht="31.5" customHeight="1" x14ac:dyDescent="0.25">
      <c r="A2" s="1778"/>
      <c r="B2" s="809" t="s">
        <v>1416</v>
      </c>
      <c r="C2" s="809" t="s">
        <v>1417</v>
      </c>
      <c r="D2" s="809" t="s">
        <v>1416</v>
      </c>
      <c r="E2" s="809" t="s">
        <v>1417</v>
      </c>
      <c r="F2" s="809" t="s">
        <v>1416</v>
      </c>
      <c r="G2" s="809" t="s">
        <v>1417</v>
      </c>
      <c r="H2" s="809" t="s">
        <v>1416</v>
      </c>
      <c r="I2" s="809" t="s">
        <v>1417</v>
      </c>
      <c r="J2" s="809" t="s">
        <v>1416</v>
      </c>
      <c r="K2" s="809" t="s">
        <v>1417</v>
      </c>
      <c r="L2" s="809" t="s">
        <v>1416</v>
      </c>
      <c r="M2" s="809" t="s">
        <v>1417</v>
      </c>
      <c r="N2" s="809" t="s">
        <v>1416</v>
      </c>
      <c r="O2" s="809" t="s">
        <v>1417</v>
      </c>
      <c r="P2" s="809" t="s">
        <v>1417</v>
      </c>
      <c r="Q2" s="807"/>
      <c r="R2" s="808"/>
    </row>
    <row r="3" spans="1:18" x14ac:dyDescent="0.25">
      <c r="A3" s="1614" t="s">
        <v>755</v>
      </c>
      <c r="B3" s="1615"/>
      <c r="C3" s="810"/>
      <c r="D3" s="810"/>
      <c r="E3" s="810"/>
      <c r="F3" s="810"/>
      <c r="G3" s="810"/>
      <c r="H3" s="810"/>
      <c r="I3" s="810"/>
      <c r="J3" s="810"/>
      <c r="K3" s="810"/>
      <c r="L3" s="1606">
        <v>4187</v>
      </c>
      <c r="M3" s="810">
        <v>437971</v>
      </c>
      <c r="N3" s="1606"/>
      <c r="O3" s="810"/>
      <c r="P3" s="810">
        <f>SUM(C3+E3+G3+I3+K3+M3+O3)</f>
        <v>437971</v>
      </c>
    </row>
    <row r="4" spans="1:18" x14ac:dyDescent="0.25">
      <c r="A4" s="811" t="s">
        <v>1345</v>
      </c>
      <c r="B4" s="1348"/>
      <c r="C4" s="1349"/>
      <c r="D4" s="1349"/>
      <c r="E4" s="1349"/>
      <c r="F4" s="1349"/>
      <c r="G4" s="1349"/>
      <c r="H4" s="1349"/>
      <c r="I4" s="1349"/>
      <c r="J4" s="1349"/>
      <c r="K4" s="1349"/>
      <c r="L4" s="1607">
        <v>3301</v>
      </c>
      <c r="M4" s="810">
        <v>32330</v>
      </c>
      <c r="N4" s="1606">
        <v>84537</v>
      </c>
      <c r="O4" s="810">
        <v>9714191</v>
      </c>
      <c r="P4" s="810">
        <f t="shared" ref="P4:P22" si="0">SUM(C4+E4+G4+I4+K4+M4+O4)</f>
        <v>9746521</v>
      </c>
    </row>
    <row r="5" spans="1:18" x14ac:dyDescent="0.25">
      <c r="A5" s="811" t="s">
        <v>757</v>
      </c>
      <c r="B5" s="1351"/>
      <c r="C5" s="1349"/>
      <c r="D5" s="1349"/>
      <c r="E5" s="1349"/>
      <c r="F5" s="1349"/>
      <c r="G5" s="1349"/>
      <c r="H5" s="1349"/>
      <c r="I5" s="1349"/>
      <c r="J5" s="1349"/>
      <c r="K5" s="1349"/>
      <c r="L5" s="1607">
        <v>4144</v>
      </c>
      <c r="M5" s="810">
        <v>66517</v>
      </c>
      <c r="N5" s="1606"/>
      <c r="O5" s="810"/>
      <c r="P5" s="810">
        <f t="shared" si="0"/>
        <v>66517</v>
      </c>
    </row>
    <row r="6" spans="1:18" x14ac:dyDescent="0.25">
      <c r="A6" s="811" t="s">
        <v>1344</v>
      </c>
      <c r="B6" s="1351"/>
      <c r="C6" s="1349"/>
      <c r="D6" s="1349"/>
      <c r="E6" s="1349"/>
      <c r="F6" s="1349"/>
      <c r="G6" s="1349"/>
      <c r="H6" s="1349"/>
      <c r="I6" s="1349"/>
      <c r="J6" s="1349"/>
      <c r="K6" s="1349"/>
      <c r="L6" s="1607">
        <v>4657</v>
      </c>
      <c r="M6" s="810">
        <v>109515</v>
      </c>
      <c r="N6" s="1606"/>
      <c r="O6" s="810"/>
      <c r="P6" s="810">
        <f t="shared" si="0"/>
        <v>109515</v>
      </c>
    </row>
    <row r="7" spans="1:18" x14ac:dyDescent="0.25">
      <c r="A7" s="812" t="s">
        <v>1314</v>
      </c>
      <c r="B7" s="1351"/>
      <c r="C7" s="1349"/>
      <c r="D7" s="1349"/>
      <c r="E7" s="1349"/>
      <c r="F7" s="1349"/>
      <c r="G7" s="1349"/>
      <c r="H7" s="1349"/>
      <c r="I7" s="1349"/>
      <c r="J7" s="1349"/>
      <c r="K7" s="1349"/>
      <c r="L7" s="1607">
        <v>1040</v>
      </c>
      <c r="M7" s="810">
        <v>34043</v>
      </c>
      <c r="N7" s="1606"/>
      <c r="O7" s="810"/>
      <c r="P7" s="810">
        <f t="shared" si="0"/>
        <v>34043</v>
      </c>
    </row>
    <row r="8" spans="1:18" x14ac:dyDescent="0.25">
      <c r="A8" s="811" t="s">
        <v>760</v>
      </c>
      <c r="B8" s="1351"/>
      <c r="C8" s="1349"/>
      <c r="D8" s="1349"/>
      <c r="E8" s="1349"/>
      <c r="F8" s="1349"/>
      <c r="G8" s="1349"/>
      <c r="H8" s="1349"/>
      <c r="I8" s="1349"/>
      <c r="J8" s="1349"/>
      <c r="K8" s="1349"/>
      <c r="L8" s="1607">
        <v>263</v>
      </c>
      <c r="M8" s="810">
        <v>24328</v>
      </c>
      <c r="N8" s="1350"/>
      <c r="O8" s="1349"/>
      <c r="P8" s="810">
        <f t="shared" si="0"/>
        <v>24328</v>
      </c>
    </row>
    <row r="9" spans="1:18" x14ac:dyDescent="0.25">
      <c r="A9" s="811" t="s">
        <v>761</v>
      </c>
      <c r="B9" s="1351"/>
      <c r="C9" s="1349"/>
      <c r="D9" s="1349"/>
      <c r="E9" s="1349"/>
      <c r="F9" s="1349"/>
      <c r="G9" s="1349"/>
      <c r="H9" s="1349"/>
      <c r="I9" s="1349"/>
      <c r="J9" s="1349"/>
      <c r="K9" s="1349"/>
      <c r="L9" s="1607">
        <v>318</v>
      </c>
      <c r="M9" s="810">
        <v>37446</v>
      </c>
      <c r="N9" s="1350"/>
      <c r="O9" s="1349"/>
      <c r="P9" s="810">
        <f t="shared" si="0"/>
        <v>37446</v>
      </c>
    </row>
    <row r="10" spans="1:18" x14ac:dyDescent="0.25">
      <c r="A10" s="811" t="s">
        <v>762</v>
      </c>
      <c r="B10" s="1351"/>
      <c r="C10" s="1349"/>
      <c r="D10" s="1349"/>
      <c r="E10" s="1349"/>
      <c r="F10" s="1349"/>
      <c r="G10" s="1349"/>
      <c r="H10" s="1349"/>
      <c r="I10" s="1349"/>
      <c r="J10" s="1349"/>
      <c r="K10" s="1349"/>
      <c r="L10" s="1607">
        <v>2149</v>
      </c>
      <c r="M10" s="810">
        <v>34189</v>
      </c>
      <c r="N10" s="1350"/>
      <c r="O10" s="1349"/>
      <c r="P10" s="810">
        <f t="shared" si="0"/>
        <v>34189</v>
      </c>
    </row>
    <row r="11" spans="1:18" x14ac:dyDescent="0.25">
      <c r="A11" s="811" t="s">
        <v>763</v>
      </c>
      <c r="B11" s="1351"/>
      <c r="C11" s="1349"/>
      <c r="D11" s="1349"/>
      <c r="E11" s="1349"/>
      <c r="F11" s="1349"/>
      <c r="G11" s="1349"/>
      <c r="H11" s="1349"/>
      <c r="I11" s="1349"/>
      <c r="J11" s="1349"/>
      <c r="K11" s="1349"/>
      <c r="L11" s="1607">
        <v>210</v>
      </c>
      <c r="M11" s="810">
        <v>32858</v>
      </c>
      <c r="N11" s="1350"/>
      <c r="O11" s="1349"/>
      <c r="P11" s="810">
        <f t="shared" si="0"/>
        <v>32858</v>
      </c>
    </row>
    <row r="12" spans="1:18" ht="26.4" x14ac:dyDescent="0.25">
      <c r="A12" s="675" t="s">
        <v>764</v>
      </c>
      <c r="B12" s="1351"/>
      <c r="C12" s="1349"/>
      <c r="D12" s="1349"/>
      <c r="E12" s="1349"/>
      <c r="F12" s="1349"/>
      <c r="G12" s="1349"/>
      <c r="H12" s="1349"/>
      <c r="I12" s="1349"/>
      <c r="J12" s="1349"/>
      <c r="K12" s="1349"/>
      <c r="L12" s="1607">
        <v>8</v>
      </c>
      <c r="M12" s="810">
        <v>316</v>
      </c>
      <c r="N12" s="1350"/>
      <c r="O12" s="1349"/>
      <c r="P12" s="810">
        <f t="shared" si="0"/>
        <v>316</v>
      </c>
    </row>
    <row r="13" spans="1:18" x14ac:dyDescent="0.25">
      <c r="A13" s="811" t="s">
        <v>1319</v>
      </c>
      <c r="B13" s="1351"/>
      <c r="C13" s="1349"/>
      <c r="D13" s="1349"/>
      <c r="E13" s="1349"/>
      <c r="F13" s="1349"/>
      <c r="G13" s="1349"/>
      <c r="H13" s="1349"/>
      <c r="I13" s="1349"/>
      <c r="J13" s="1349"/>
      <c r="K13" s="1349"/>
      <c r="L13" s="1607">
        <v>895</v>
      </c>
      <c r="M13" s="810">
        <v>127927</v>
      </c>
      <c r="N13" s="1350"/>
      <c r="O13" s="1349"/>
      <c r="P13" s="810">
        <f t="shared" si="0"/>
        <v>127927</v>
      </c>
    </row>
    <row r="14" spans="1:18" x14ac:dyDescent="0.25">
      <c r="A14" s="811" t="s">
        <v>1151</v>
      </c>
      <c r="B14" s="1351"/>
      <c r="C14" s="1349"/>
      <c r="D14" s="1349"/>
      <c r="E14" s="1349"/>
      <c r="F14" s="1349"/>
      <c r="G14" s="1349"/>
      <c r="H14" s="1349"/>
      <c r="I14" s="1349"/>
      <c r="J14" s="1349"/>
      <c r="K14" s="1349"/>
      <c r="L14" s="1607">
        <v>214</v>
      </c>
      <c r="M14" s="810">
        <v>4960</v>
      </c>
      <c r="N14" s="1350"/>
      <c r="O14" s="1349"/>
      <c r="P14" s="810">
        <f t="shared" si="0"/>
        <v>4960</v>
      </c>
    </row>
    <row r="15" spans="1:18" x14ac:dyDescent="0.25">
      <c r="A15" s="813" t="s">
        <v>767</v>
      </c>
      <c r="B15" s="1352"/>
      <c r="C15" s="1349"/>
      <c r="D15" s="1349"/>
      <c r="E15" s="1349"/>
      <c r="F15" s="1349"/>
      <c r="G15" s="1349"/>
      <c r="H15" s="1349"/>
      <c r="I15" s="1349"/>
      <c r="J15" s="1349"/>
      <c r="K15" s="1349"/>
      <c r="L15" s="1607">
        <v>2678</v>
      </c>
      <c r="M15" s="810">
        <v>341526</v>
      </c>
      <c r="N15" s="1350"/>
      <c r="O15" s="1349"/>
      <c r="P15" s="810">
        <f t="shared" si="0"/>
        <v>341526</v>
      </c>
    </row>
    <row r="16" spans="1:18" x14ac:dyDescent="0.25">
      <c r="A16" s="813" t="s">
        <v>768</v>
      </c>
      <c r="B16" s="814">
        <v>2385</v>
      </c>
      <c r="C16" s="810"/>
      <c r="D16" s="1606">
        <v>319269</v>
      </c>
      <c r="E16" s="810"/>
      <c r="F16" s="1606">
        <v>68237</v>
      </c>
      <c r="G16" s="810"/>
      <c r="H16" s="1606">
        <v>55019</v>
      </c>
      <c r="I16" s="810"/>
      <c r="J16" s="1606">
        <v>487910</v>
      </c>
      <c r="K16" s="810"/>
      <c r="L16" s="1607">
        <v>3577</v>
      </c>
      <c r="M16" s="810">
        <v>167276</v>
      </c>
      <c r="N16" s="1606"/>
      <c r="O16" s="810"/>
      <c r="P16" s="810">
        <f t="shared" si="0"/>
        <v>167276</v>
      </c>
    </row>
    <row r="17" spans="1:16" x14ac:dyDescent="0.25">
      <c r="A17" s="815" t="s">
        <v>769</v>
      </c>
      <c r="B17" s="1608">
        <v>1</v>
      </c>
      <c r="C17" s="810">
        <v>1580</v>
      </c>
      <c r="D17" s="1349"/>
      <c r="E17" s="1349"/>
      <c r="F17" s="1349"/>
      <c r="G17" s="1349"/>
      <c r="H17" s="1349"/>
      <c r="I17" s="1349"/>
      <c r="J17" s="1349"/>
      <c r="K17" s="1349"/>
      <c r="L17" s="1607">
        <v>1304</v>
      </c>
      <c r="M17" s="810">
        <v>110097</v>
      </c>
      <c r="N17" s="1350"/>
      <c r="O17" s="1349"/>
      <c r="P17" s="810">
        <f t="shared" si="0"/>
        <v>111677</v>
      </c>
    </row>
    <row r="18" spans="1:16" x14ac:dyDescent="0.25">
      <c r="A18" s="813" t="s">
        <v>770</v>
      </c>
      <c r="B18" s="1352"/>
      <c r="C18" s="1349"/>
      <c r="D18" s="1349"/>
      <c r="E18" s="1349"/>
      <c r="F18" s="1349"/>
      <c r="G18" s="1349"/>
      <c r="H18" s="1349"/>
      <c r="I18" s="1349"/>
      <c r="J18" s="1349"/>
      <c r="K18" s="1349"/>
      <c r="L18" s="1607">
        <v>30</v>
      </c>
      <c r="M18" s="810">
        <v>31413</v>
      </c>
      <c r="N18" s="1350"/>
      <c r="O18" s="1349"/>
      <c r="P18" s="810">
        <f t="shared" si="0"/>
        <v>31413</v>
      </c>
    </row>
    <row r="19" spans="1:16" x14ac:dyDescent="0.25">
      <c r="A19" s="813" t="s">
        <v>1343</v>
      </c>
      <c r="B19" s="1352"/>
      <c r="C19" s="1349"/>
      <c r="D19" s="1349"/>
      <c r="E19" s="1349"/>
      <c r="F19" s="1349"/>
      <c r="G19" s="1349"/>
      <c r="H19" s="1349"/>
      <c r="I19" s="1349"/>
      <c r="J19" s="1349"/>
      <c r="K19" s="1349"/>
      <c r="L19" s="1607">
        <v>67</v>
      </c>
      <c r="M19" s="810">
        <v>66557</v>
      </c>
      <c r="N19" s="1606">
        <v>1437</v>
      </c>
      <c r="O19" s="810">
        <v>6237</v>
      </c>
      <c r="P19" s="810">
        <f t="shared" si="0"/>
        <v>72794</v>
      </c>
    </row>
    <row r="20" spans="1:16" x14ac:dyDescent="0.25">
      <c r="A20" s="813" t="s">
        <v>772</v>
      </c>
      <c r="B20" s="1352"/>
      <c r="C20" s="1349"/>
      <c r="D20" s="1349"/>
      <c r="E20" s="1349"/>
      <c r="F20" s="1349"/>
      <c r="G20" s="1349"/>
      <c r="H20" s="1349"/>
      <c r="I20" s="1349"/>
      <c r="J20" s="1349"/>
      <c r="K20" s="1349"/>
      <c r="L20" s="1607">
        <v>239</v>
      </c>
      <c r="M20" s="810">
        <v>29483</v>
      </c>
      <c r="N20" s="1350"/>
      <c r="O20" s="1349"/>
      <c r="P20" s="810">
        <f t="shared" si="0"/>
        <v>29483</v>
      </c>
    </row>
    <row r="21" spans="1:16" x14ac:dyDescent="0.25">
      <c r="A21" s="723" t="s">
        <v>1320</v>
      </c>
      <c r="B21" s="816">
        <f>SUM(B3:B20)</f>
        <v>2386</v>
      </c>
      <c r="C21" s="816">
        <f t="shared" ref="C21:K21" si="1">SUM(C3:C20)</f>
        <v>1580</v>
      </c>
      <c r="D21" s="816">
        <f t="shared" si="1"/>
        <v>319269</v>
      </c>
      <c r="E21" s="816">
        <f t="shared" si="1"/>
        <v>0</v>
      </c>
      <c r="F21" s="816">
        <f t="shared" si="1"/>
        <v>68237</v>
      </c>
      <c r="G21" s="816">
        <f t="shared" si="1"/>
        <v>0</v>
      </c>
      <c r="H21" s="816">
        <f t="shared" si="1"/>
        <v>55019</v>
      </c>
      <c r="I21" s="816">
        <f t="shared" si="1"/>
        <v>0</v>
      </c>
      <c r="J21" s="816">
        <f t="shared" si="1"/>
        <v>487910</v>
      </c>
      <c r="K21" s="816">
        <f t="shared" si="1"/>
        <v>0</v>
      </c>
      <c r="L21" s="816">
        <f>SUM(L3:L20)</f>
        <v>29281</v>
      </c>
      <c r="M21" s="816">
        <f>SUM(M3:M20)</f>
        <v>1688752</v>
      </c>
      <c r="N21" s="816">
        <f>SUM(N3:N20)</f>
        <v>85974</v>
      </c>
      <c r="O21" s="816">
        <f>SUM(O3:O20)</f>
        <v>9720428</v>
      </c>
      <c r="P21" s="816">
        <f>SUM(P3:P20)</f>
        <v>11410760</v>
      </c>
    </row>
    <row r="22" spans="1:16" x14ac:dyDescent="0.25">
      <c r="A22" s="813" t="s">
        <v>1154</v>
      </c>
      <c r="B22" s="814"/>
      <c r="C22" s="810"/>
      <c r="D22" s="810"/>
      <c r="E22" s="810"/>
      <c r="F22" s="810"/>
      <c r="G22" s="810"/>
      <c r="H22" s="810"/>
      <c r="I22" s="810"/>
      <c r="J22" s="810"/>
      <c r="K22" s="810"/>
      <c r="L22" s="1606">
        <v>17216</v>
      </c>
      <c r="M22" s="810">
        <v>889862</v>
      </c>
      <c r="N22" s="1606"/>
      <c r="O22" s="810"/>
      <c r="P22" s="810">
        <f t="shared" si="0"/>
        <v>889862</v>
      </c>
    </row>
    <row r="23" spans="1:16" x14ac:dyDescent="0.25">
      <c r="A23" s="817" t="s">
        <v>161</v>
      </c>
      <c r="B23" s="818">
        <f>SUM(B21:B22)</f>
        <v>2386</v>
      </c>
      <c r="C23" s="818">
        <f t="shared" ref="C23:K23" si="2">SUM(C21:C22)</f>
        <v>1580</v>
      </c>
      <c r="D23" s="818">
        <f t="shared" si="2"/>
        <v>319269</v>
      </c>
      <c r="E23" s="818">
        <f t="shared" si="2"/>
        <v>0</v>
      </c>
      <c r="F23" s="818">
        <f t="shared" si="2"/>
        <v>68237</v>
      </c>
      <c r="G23" s="818">
        <f t="shared" si="2"/>
        <v>0</v>
      </c>
      <c r="H23" s="818">
        <f t="shared" si="2"/>
        <v>55019</v>
      </c>
      <c r="I23" s="818">
        <f t="shared" si="2"/>
        <v>0</v>
      </c>
      <c r="J23" s="818">
        <f t="shared" si="2"/>
        <v>487910</v>
      </c>
      <c r="K23" s="818">
        <f t="shared" si="2"/>
        <v>0</v>
      </c>
      <c r="L23" s="818">
        <f>SUM(L21:L22)</f>
        <v>46497</v>
      </c>
      <c r="M23" s="818">
        <f>SUM(M21:M22)</f>
        <v>2578614</v>
      </c>
      <c r="N23" s="818">
        <f>SUM(N21:N22)</f>
        <v>85974</v>
      </c>
      <c r="O23" s="818">
        <f>SUM(O21:O22)</f>
        <v>9720428</v>
      </c>
      <c r="P23" s="818">
        <f>SUM(P21:P22)</f>
        <v>12300622</v>
      </c>
    </row>
  </sheetData>
  <mergeCells count="8">
    <mergeCell ref="L1:M1"/>
    <mergeCell ref="N1:O1"/>
    <mergeCell ref="A1:A2"/>
    <mergeCell ref="B1:C1"/>
    <mergeCell ref="D1:E1"/>
    <mergeCell ref="F1:G1"/>
    <mergeCell ref="H1:I1"/>
    <mergeCell ref="J1:K1"/>
  </mergeCells>
  <printOptions horizontalCentered="1" verticalCentered="1"/>
  <pageMargins left="0.39370078740157483" right="0.39370078740157483" top="0.98425196850393704" bottom="0.59055118110236227" header="0.51181102362204722" footer="0.51181102362204722"/>
  <pageSetup paperSize="9" orientation="landscape" r:id="rId1"/>
  <headerFooter alignWithMargins="0">
    <oddHeader>&amp;C&amp;"Times New Roman CE,Félkövér dőlt"Zalaegerszeg MJV önkormányzata és költségvetési szervei kezelésében lévő, mérlegben nem szereplő eszközök 2021. évben&amp;R&amp;"Times New Roman CE,Félkövér dőlt"22. melléklet
Adatok:ezer Ft-ban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L52"/>
  <sheetViews>
    <sheetView topLeftCell="A10" zoomScaleNormal="90" workbookViewId="0">
      <selection activeCell="I21" sqref="I21"/>
    </sheetView>
  </sheetViews>
  <sheetFormatPr defaultRowHeight="13.2" x14ac:dyDescent="0.25"/>
  <cols>
    <col min="1" max="1" width="7.77734375" style="756" customWidth="1"/>
    <col min="2" max="2" width="39" style="770" customWidth="1"/>
    <col min="3" max="3" width="14.77734375" style="770" customWidth="1"/>
    <col min="4" max="4" width="14.6640625" style="770" customWidth="1"/>
    <col min="5" max="6" width="17.6640625" style="778" customWidth="1"/>
    <col min="7" max="8" width="17.6640625" style="779" customWidth="1"/>
    <col min="9" max="10" width="14.109375" style="756" customWidth="1"/>
    <col min="11" max="11" width="13.77734375" style="756" customWidth="1"/>
    <col min="12" max="12" width="16.6640625" style="756" customWidth="1"/>
    <col min="13" max="256" width="9.33203125" style="770"/>
    <col min="257" max="257" width="7.77734375" style="770" customWidth="1"/>
    <col min="258" max="258" width="39" style="770" customWidth="1"/>
    <col min="259" max="259" width="14.77734375" style="770" customWidth="1"/>
    <col min="260" max="260" width="14.6640625" style="770" customWidth="1"/>
    <col min="261" max="264" width="17.6640625" style="770" customWidth="1"/>
    <col min="265" max="266" width="14.109375" style="770" customWidth="1"/>
    <col min="267" max="267" width="13.77734375" style="770" customWidth="1"/>
    <col min="268" max="268" width="16.6640625" style="770" customWidth="1"/>
    <col min="269" max="512" width="9.33203125" style="770"/>
    <col min="513" max="513" width="7.77734375" style="770" customWidth="1"/>
    <col min="514" max="514" width="39" style="770" customWidth="1"/>
    <col min="515" max="515" width="14.77734375" style="770" customWidth="1"/>
    <col min="516" max="516" width="14.6640625" style="770" customWidth="1"/>
    <col min="517" max="520" width="17.6640625" style="770" customWidth="1"/>
    <col min="521" max="522" width="14.109375" style="770" customWidth="1"/>
    <col min="523" max="523" width="13.77734375" style="770" customWidth="1"/>
    <col min="524" max="524" width="16.6640625" style="770" customWidth="1"/>
    <col min="525" max="768" width="9.33203125" style="770"/>
    <col min="769" max="769" width="7.77734375" style="770" customWidth="1"/>
    <col min="770" max="770" width="39" style="770" customWidth="1"/>
    <col min="771" max="771" width="14.77734375" style="770" customWidth="1"/>
    <col min="772" max="772" width="14.6640625" style="770" customWidth="1"/>
    <col min="773" max="776" width="17.6640625" style="770" customWidth="1"/>
    <col min="777" max="778" width="14.109375" style="770" customWidth="1"/>
    <col min="779" max="779" width="13.77734375" style="770" customWidth="1"/>
    <col min="780" max="780" width="16.6640625" style="770" customWidth="1"/>
    <col min="781" max="1024" width="9.33203125" style="770"/>
    <col min="1025" max="1025" width="7.77734375" style="770" customWidth="1"/>
    <col min="1026" max="1026" width="39" style="770" customWidth="1"/>
    <col min="1027" max="1027" width="14.77734375" style="770" customWidth="1"/>
    <col min="1028" max="1028" width="14.6640625" style="770" customWidth="1"/>
    <col min="1029" max="1032" width="17.6640625" style="770" customWidth="1"/>
    <col min="1033" max="1034" width="14.109375" style="770" customWidth="1"/>
    <col min="1035" max="1035" width="13.77734375" style="770" customWidth="1"/>
    <col min="1036" max="1036" width="16.6640625" style="770" customWidth="1"/>
    <col min="1037" max="1280" width="9.33203125" style="770"/>
    <col min="1281" max="1281" width="7.77734375" style="770" customWidth="1"/>
    <col min="1282" max="1282" width="39" style="770" customWidth="1"/>
    <col min="1283" max="1283" width="14.77734375" style="770" customWidth="1"/>
    <col min="1284" max="1284" width="14.6640625" style="770" customWidth="1"/>
    <col min="1285" max="1288" width="17.6640625" style="770" customWidth="1"/>
    <col min="1289" max="1290" width="14.109375" style="770" customWidth="1"/>
    <col min="1291" max="1291" width="13.77734375" style="770" customWidth="1"/>
    <col min="1292" max="1292" width="16.6640625" style="770" customWidth="1"/>
    <col min="1293" max="1536" width="9.33203125" style="770"/>
    <col min="1537" max="1537" width="7.77734375" style="770" customWidth="1"/>
    <col min="1538" max="1538" width="39" style="770" customWidth="1"/>
    <col min="1539" max="1539" width="14.77734375" style="770" customWidth="1"/>
    <col min="1540" max="1540" width="14.6640625" style="770" customWidth="1"/>
    <col min="1541" max="1544" width="17.6640625" style="770" customWidth="1"/>
    <col min="1545" max="1546" width="14.109375" style="770" customWidth="1"/>
    <col min="1547" max="1547" width="13.77734375" style="770" customWidth="1"/>
    <col min="1548" max="1548" width="16.6640625" style="770" customWidth="1"/>
    <col min="1549" max="1792" width="9.33203125" style="770"/>
    <col min="1793" max="1793" width="7.77734375" style="770" customWidth="1"/>
    <col min="1794" max="1794" width="39" style="770" customWidth="1"/>
    <col min="1795" max="1795" width="14.77734375" style="770" customWidth="1"/>
    <col min="1796" max="1796" width="14.6640625" style="770" customWidth="1"/>
    <col min="1797" max="1800" width="17.6640625" style="770" customWidth="1"/>
    <col min="1801" max="1802" width="14.109375" style="770" customWidth="1"/>
    <col min="1803" max="1803" width="13.77734375" style="770" customWidth="1"/>
    <col min="1804" max="1804" width="16.6640625" style="770" customWidth="1"/>
    <col min="1805" max="2048" width="9.33203125" style="770"/>
    <col min="2049" max="2049" width="7.77734375" style="770" customWidth="1"/>
    <col min="2050" max="2050" width="39" style="770" customWidth="1"/>
    <col min="2051" max="2051" width="14.77734375" style="770" customWidth="1"/>
    <col min="2052" max="2052" width="14.6640625" style="770" customWidth="1"/>
    <col min="2053" max="2056" width="17.6640625" style="770" customWidth="1"/>
    <col min="2057" max="2058" width="14.109375" style="770" customWidth="1"/>
    <col min="2059" max="2059" width="13.77734375" style="770" customWidth="1"/>
    <col min="2060" max="2060" width="16.6640625" style="770" customWidth="1"/>
    <col min="2061" max="2304" width="9.33203125" style="770"/>
    <col min="2305" max="2305" width="7.77734375" style="770" customWidth="1"/>
    <col min="2306" max="2306" width="39" style="770" customWidth="1"/>
    <col min="2307" max="2307" width="14.77734375" style="770" customWidth="1"/>
    <col min="2308" max="2308" width="14.6640625" style="770" customWidth="1"/>
    <col min="2309" max="2312" width="17.6640625" style="770" customWidth="1"/>
    <col min="2313" max="2314" width="14.109375" style="770" customWidth="1"/>
    <col min="2315" max="2315" width="13.77734375" style="770" customWidth="1"/>
    <col min="2316" max="2316" width="16.6640625" style="770" customWidth="1"/>
    <col min="2317" max="2560" width="9.33203125" style="770"/>
    <col min="2561" max="2561" width="7.77734375" style="770" customWidth="1"/>
    <col min="2562" max="2562" width="39" style="770" customWidth="1"/>
    <col min="2563" max="2563" width="14.77734375" style="770" customWidth="1"/>
    <col min="2564" max="2564" width="14.6640625" style="770" customWidth="1"/>
    <col min="2565" max="2568" width="17.6640625" style="770" customWidth="1"/>
    <col min="2569" max="2570" width="14.109375" style="770" customWidth="1"/>
    <col min="2571" max="2571" width="13.77734375" style="770" customWidth="1"/>
    <col min="2572" max="2572" width="16.6640625" style="770" customWidth="1"/>
    <col min="2573" max="2816" width="9.33203125" style="770"/>
    <col min="2817" max="2817" width="7.77734375" style="770" customWidth="1"/>
    <col min="2818" max="2818" width="39" style="770" customWidth="1"/>
    <col min="2819" max="2819" width="14.77734375" style="770" customWidth="1"/>
    <col min="2820" max="2820" width="14.6640625" style="770" customWidth="1"/>
    <col min="2821" max="2824" width="17.6640625" style="770" customWidth="1"/>
    <col min="2825" max="2826" width="14.109375" style="770" customWidth="1"/>
    <col min="2827" max="2827" width="13.77734375" style="770" customWidth="1"/>
    <col min="2828" max="2828" width="16.6640625" style="770" customWidth="1"/>
    <col min="2829" max="3072" width="9.33203125" style="770"/>
    <col min="3073" max="3073" width="7.77734375" style="770" customWidth="1"/>
    <col min="3074" max="3074" width="39" style="770" customWidth="1"/>
    <col min="3075" max="3075" width="14.77734375" style="770" customWidth="1"/>
    <col min="3076" max="3076" width="14.6640625" style="770" customWidth="1"/>
    <col min="3077" max="3080" width="17.6640625" style="770" customWidth="1"/>
    <col min="3081" max="3082" width="14.109375" style="770" customWidth="1"/>
    <col min="3083" max="3083" width="13.77734375" style="770" customWidth="1"/>
    <col min="3084" max="3084" width="16.6640625" style="770" customWidth="1"/>
    <col min="3085" max="3328" width="9.33203125" style="770"/>
    <col min="3329" max="3329" width="7.77734375" style="770" customWidth="1"/>
    <col min="3330" max="3330" width="39" style="770" customWidth="1"/>
    <col min="3331" max="3331" width="14.77734375" style="770" customWidth="1"/>
    <col min="3332" max="3332" width="14.6640625" style="770" customWidth="1"/>
    <col min="3333" max="3336" width="17.6640625" style="770" customWidth="1"/>
    <col min="3337" max="3338" width="14.109375" style="770" customWidth="1"/>
    <col min="3339" max="3339" width="13.77734375" style="770" customWidth="1"/>
    <col min="3340" max="3340" width="16.6640625" style="770" customWidth="1"/>
    <col min="3341" max="3584" width="9.33203125" style="770"/>
    <col min="3585" max="3585" width="7.77734375" style="770" customWidth="1"/>
    <col min="3586" max="3586" width="39" style="770" customWidth="1"/>
    <col min="3587" max="3587" width="14.77734375" style="770" customWidth="1"/>
    <col min="3588" max="3588" width="14.6640625" style="770" customWidth="1"/>
    <col min="3589" max="3592" width="17.6640625" style="770" customWidth="1"/>
    <col min="3593" max="3594" width="14.109375" style="770" customWidth="1"/>
    <col min="3595" max="3595" width="13.77734375" style="770" customWidth="1"/>
    <col min="3596" max="3596" width="16.6640625" style="770" customWidth="1"/>
    <col min="3597" max="3840" width="9.33203125" style="770"/>
    <col min="3841" max="3841" width="7.77734375" style="770" customWidth="1"/>
    <col min="3842" max="3842" width="39" style="770" customWidth="1"/>
    <col min="3843" max="3843" width="14.77734375" style="770" customWidth="1"/>
    <col min="3844" max="3844" width="14.6640625" style="770" customWidth="1"/>
    <col min="3845" max="3848" width="17.6640625" style="770" customWidth="1"/>
    <col min="3849" max="3850" width="14.109375" style="770" customWidth="1"/>
    <col min="3851" max="3851" width="13.77734375" style="770" customWidth="1"/>
    <col min="3852" max="3852" width="16.6640625" style="770" customWidth="1"/>
    <col min="3853" max="4096" width="9.33203125" style="770"/>
    <col min="4097" max="4097" width="7.77734375" style="770" customWidth="1"/>
    <col min="4098" max="4098" width="39" style="770" customWidth="1"/>
    <col min="4099" max="4099" width="14.77734375" style="770" customWidth="1"/>
    <col min="4100" max="4100" width="14.6640625" style="770" customWidth="1"/>
    <col min="4101" max="4104" width="17.6640625" style="770" customWidth="1"/>
    <col min="4105" max="4106" width="14.109375" style="770" customWidth="1"/>
    <col min="4107" max="4107" width="13.77734375" style="770" customWidth="1"/>
    <col min="4108" max="4108" width="16.6640625" style="770" customWidth="1"/>
    <col min="4109" max="4352" width="9.33203125" style="770"/>
    <col min="4353" max="4353" width="7.77734375" style="770" customWidth="1"/>
    <col min="4354" max="4354" width="39" style="770" customWidth="1"/>
    <col min="4355" max="4355" width="14.77734375" style="770" customWidth="1"/>
    <col min="4356" max="4356" width="14.6640625" style="770" customWidth="1"/>
    <col min="4357" max="4360" width="17.6640625" style="770" customWidth="1"/>
    <col min="4361" max="4362" width="14.109375" style="770" customWidth="1"/>
    <col min="4363" max="4363" width="13.77734375" style="770" customWidth="1"/>
    <col min="4364" max="4364" width="16.6640625" style="770" customWidth="1"/>
    <col min="4365" max="4608" width="9.33203125" style="770"/>
    <col min="4609" max="4609" width="7.77734375" style="770" customWidth="1"/>
    <col min="4610" max="4610" width="39" style="770" customWidth="1"/>
    <col min="4611" max="4611" width="14.77734375" style="770" customWidth="1"/>
    <col min="4612" max="4612" width="14.6640625" style="770" customWidth="1"/>
    <col min="4613" max="4616" width="17.6640625" style="770" customWidth="1"/>
    <col min="4617" max="4618" width="14.109375" style="770" customWidth="1"/>
    <col min="4619" max="4619" width="13.77734375" style="770" customWidth="1"/>
    <col min="4620" max="4620" width="16.6640625" style="770" customWidth="1"/>
    <col min="4621" max="4864" width="9.33203125" style="770"/>
    <col min="4865" max="4865" width="7.77734375" style="770" customWidth="1"/>
    <col min="4866" max="4866" width="39" style="770" customWidth="1"/>
    <col min="4867" max="4867" width="14.77734375" style="770" customWidth="1"/>
    <col min="4868" max="4868" width="14.6640625" style="770" customWidth="1"/>
    <col min="4869" max="4872" width="17.6640625" style="770" customWidth="1"/>
    <col min="4873" max="4874" width="14.109375" style="770" customWidth="1"/>
    <col min="4875" max="4875" width="13.77734375" style="770" customWidth="1"/>
    <col min="4876" max="4876" width="16.6640625" style="770" customWidth="1"/>
    <col min="4877" max="5120" width="9.33203125" style="770"/>
    <col min="5121" max="5121" width="7.77734375" style="770" customWidth="1"/>
    <col min="5122" max="5122" width="39" style="770" customWidth="1"/>
    <col min="5123" max="5123" width="14.77734375" style="770" customWidth="1"/>
    <col min="5124" max="5124" width="14.6640625" style="770" customWidth="1"/>
    <col min="5125" max="5128" width="17.6640625" style="770" customWidth="1"/>
    <col min="5129" max="5130" width="14.109375" style="770" customWidth="1"/>
    <col min="5131" max="5131" width="13.77734375" style="770" customWidth="1"/>
    <col min="5132" max="5132" width="16.6640625" style="770" customWidth="1"/>
    <col min="5133" max="5376" width="9.33203125" style="770"/>
    <col min="5377" max="5377" width="7.77734375" style="770" customWidth="1"/>
    <col min="5378" max="5378" width="39" style="770" customWidth="1"/>
    <col min="5379" max="5379" width="14.77734375" style="770" customWidth="1"/>
    <col min="5380" max="5380" width="14.6640625" style="770" customWidth="1"/>
    <col min="5381" max="5384" width="17.6640625" style="770" customWidth="1"/>
    <col min="5385" max="5386" width="14.109375" style="770" customWidth="1"/>
    <col min="5387" max="5387" width="13.77734375" style="770" customWidth="1"/>
    <col min="5388" max="5388" width="16.6640625" style="770" customWidth="1"/>
    <col min="5389" max="5632" width="9.33203125" style="770"/>
    <col min="5633" max="5633" width="7.77734375" style="770" customWidth="1"/>
    <col min="5634" max="5634" width="39" style="770" customWidth="1"/>
    <col min="5635" max="5635" width="14.77734375" style="770" customWidth="1"/>
    <col min="5636" max="5636" width="14.6640625" style="770" customWidth="1"/>
    <col min="5637" max="5640" width="17.6640625" style="770" customWidth="1"/>
    <col min="5641" max="5642" width="14.109375" style="770" customWidth="1"/>
    <col min="5643" max="5643" width="13.77734375" style="770" customWidth="1"/>
    <col min="5644" max="5644" width="16.6640625" style="770" customWidth="1"/>
    <col min="5645" max="5888" width="9.33203125" style="770"/>
    <col min="5889" max="5889" width="7.77734375" style="770" customWidth="1"/>
    <col min="5890" max="5890" width="39" style="770" customWidth="1"/>
    <col min="5891" max="5891" width="14.77734375" style="770" customWidth="1"/>
    <col min="5892" max="5892" width="14.6640625" style="770" customWidth="1"/>
    <col min="5893" max="5896" width="17.6640625" style="770" customWidth="1"/>
    <col min="5897" max="5898" width="14.109375" style="770" customWidth="1"/>
    <col min="5899" max="5899" width="13.77734375" style="770" customWidth="1"/>
    <col min="5900" max="5900" width="16.6640625" style="770" customWidth="1"/>
    <col min="5901" max="6144" width="9.33203125" style="770"/>
    <col min="6145" max="6145" width="7.77734375" style="770" customWidth="1"/>
    <col min="6146" max="6146" width="39" style="770" customWidth="1"/>
    <col min="6147" max="6147" width="14.77734375" style="770" customWidth="1"/>
    <col min="6148" max="6148" width="14.6640625" style="770" customWidth="1"/>
    <col min="6149" max="6152" width="17.6640625" style="770" customWidth="1"/>
    <col min="6153" max="6154" width="14.109375" style="770" customWidth="1"/>
    <col min="6155" max="6155" width="13.77734375" style="770" customWidth="1"/>
    <col min="6156" max="6156" width="16.6640625" style="770" customWidth="1"/>
    <col min="6157" max="6400" width="9.33203125" style="770"/>
    <col min="6401" max="6401" width="7.77734375" style="770" customWidth="1"/>
    <col min="6402" max="6402" width="39" style="770" customWidth="1"/>
    <col min="6403" max="6403" width="14.77734375" style="770" customWidth="1"/>
    <col min="6404" max="6404" width="14.6640625" style="770" customWidth="1"/>
    <col min="6405" max="6408" width="17.6640625" style="770" customWidth="1"/>
    <col min="6409" max="6410" width="14.109375" style="770" customWidth="1"/>
    <col min="6411" max="6411" width="13.77734375" style="770" customWidth="1"/>
    <col min="6412" max="6412" width="16.6640625" style="770" customWidth="1"/>
    <col min="6413" max="6656" width="9.33203125" style="770"/>
    <col min="6657" max="6657" width="7.77734375" style="770" customWidth="1"/>
    <col min="6658" max="6658" width="39" style="770" customWidth="1"/>
    <col min="6659" max="6659" width="14.77734375" style="770" customWidth="1"/>
    <col min="6660" max="6660" width="14.6640625" style="770" customWidth="1"/>
    <col min="6661" max="6664" width="17.6640625" style="770" customWidth="1"/>
    <col min="6665" max="6666" width="14.109375" style="770" customWidth="1"/>
    <col min="6667" max="6667" width="13.77734375" style="770" customWidth="1"/>
    <col min="6668" max="6668" width="16.6640625" style="770" customWidth="1"/>
    <col min="6669" max="6912" width="9.33203125" style="770"/>
    <col min="6913" max="6913" width="7.77734375" style="770" customWidth="1"/>
    <col min="6914" max="6914" width="39" style="770" customWidth="1"/>
    <col min="6915" max="6915" width="14.77734375" style="770" customWidth="1"/>
    <col min="6916" max="6916" width="14.6640625" style="770" customWidth="1"/>
    <col min="6917" max="6920" width="17.6640625" style="770" customWidth="1"/>
    <col min="6921" max="6922" width="14.109375" style="770" customWidth="1"/>
    <col min="6923" max="6923" width="13.77734375" style="770" customWidth="1"/>
    <col min="6924" max="6924" width="16.6640625" style="770" customWidth="1"/>
    <col min="6925" max="7168" width="9.33203125" style="770"/>
    <col min="7169" max="7169" width="7.77734375" style="770" customWidth="1"/>
    <col min="7170" max="7170" width="39" style="770" customWidth="1"/>
    <col min="7171" max="7171" width="14.77734375" style="770" customWidth="1"/>
    <col min="7172" max="7172" width="14.6640625" style="770" customWidth="1"/>
    <col min="7173" max="7176" width="17.6640625" style="770" customWidth="1"/>
    <col min="7177" max="7178" width="14.109375" style="770" customWidth="1"/>
    <col min="7179" max="7179" width="13.77734375" style="770" customWidth="1"/>
    <col min="7180" max="7180" width="16.6640625" style="770" customWidth="1"/>
    <col min="7181" max="7424" width="9.33203125" style="770"/>
    <col min="7425" max="7425" width="7.77734375" style="770" customWidth="1"/>
    <col min="7426" max="7426" width="39" style="770" customWidth="1"/>
    <col min="7427" max="7427" width="14.77734375" style="770" customWidth="1"/>
    <col min="7428" max="7428" width="14.6640625" style="770" customWidth="1"/>
    <col min="7429" max="7432" width="17.6640625" style="770" customWidth="1"/>
    <col min="7433" max="7434" width="14.109375" style="770" customWidth="1"/>
    <col min="7435" max="7435" width="13.77734375" style="770" customWidth="1"/>
    <col min="7436" max="7436" width="16.6640625" style="770" customWidth="1"/>
    <col min="7437" max="7680" width="9.33203125" style="770"/>
    <col min="7681" max="7681" width="7.77734375" style="770" customWidth="1"/>
    <col min="7682" max="7682" width="39" style="770" customWidth="1"/>
    <col min="7683" max="7683" width="14.77734375" style="770" customWidth="1"/>
    <col min="7684" max="7684" width="14.6640625" style="770" customWidth="1"/>
    <col min="7685" max="7688" width="17.6640625" style="770" customWidth="1"/>
    <col min="7689" max="7690" width="14.109375" style="770" customWidth="1"/>
    <col min="7691" max="7691" width="13.77734375" style="770" customWidth="1"/>
    <col min="7692" max="7692" width="16.6640625" style="770" customWidth="1"/>
    <col min="7693" max="7936" width="9.33203125" style="770"/>
    <col min="7937" max="7937" width="7.77734375" style="770" customWidth="1"/>
    <col min="7938" max="7938" width="39" style="770" customWidth="1"/>
    <col min="7939" max="7939" width="14.77734375" style="770" customWidth="1"/>
    <col min="7940" max="7940" width="14.6640625" style="770" customWidth="1"/>
    <col min="7941" max="7944" width="17.6640625" style="770" customWidth="1"/>
    <col min="7945" max="7946" width="14.109375" style="770" customWidth="1"/>
    <col min="7947" max="7947" width="13.77734375" style="770" customWidth="1"/>
    <col min="7948" max="7948" width="16.6640625" style="770" customWidth="1"/>
    <col min="7949" max="8192" width="9.33203125" style="770"/>
    <col min="8193" max="8193" width="7.77734375" style="770" customWidth="1"/>
    <col min="8194" max="8194" width="39" style="770" customWidth="1"/>
    <col min="8195" max="8195" width="14.77734375" style="770" customWidth="1"/>
    <col min="8196" max="8196" width="14.6640625" style="770" customWidth="1"/>
    <col min="8197" max="8200" width="17.6640625" style="770" customWidth="1"/>
    <col min="8201" max="8202" width="14.109375" style="770" customWidth="1"/>
    <col min="8203" max="8203" width="13.77734375" style="770" customWidth="1"/>
    <col min="8204" max="8204" width="16.6640625" style="770" customWidth="1"/>
    <col min="8205" max="8448" width="9.33203125" style="770"/>
    <col min="8449" max="8449" width="7.77734375" style="770" customWidth="1"/>
    <col min="8450" max="8450" width="39" style="770" customWidth="1"/>
    <col min="8451" max="8451" width="14.77734375" style="770" customWidth="1"/>
    <col min="8452" max="8452" width="14.6640625" style="770" customWidth="1"/>
    <col min="8453" max="8456" width="17.6640625" style="770" customWidth="1"/>
    <col min="8457" max="8458" width="14.109375" style="770" customWidth="1"/>
    <col min="8459" max="8459" width="13.77734375" style="770" customWidth="1"/>
    <col min="8460" max="8460" width="16.6640625" style="770" customWidth="1"/>
    <col min="8461" max="8704" width="9.33203125" style="770"/>
    <col min="8705" max="8705" width="7.77734375" style="770" customWidth="1"/>
    <col min="8706" max="8706" width="39" style="770" customWidth="1"/>
    <col min="8707" max="8707" width="14.77734375" style="770" customWidth="1"/>
    <col min="8708" max="8708" width="14.6640625" style="770" customWidth="1"/>
    <col min="8709" max="8712" width="17.6640625" style="770" customWidth="1"/>
    <col min="8713" max="8714" width="14.109375" style="770" customWidth="1"/>
    <col min="8715" max="8715" width="13.77734375" style="770" customWidth="1"/>
    <col min="8716" max="8716" width="16.6640625" style="770" customWidth="1"/>
    <col min="8717" max="8960" width="9.33203125" style="770"/>
    <col min="8961" max="8961" width="7.77734375" style="770" customWidth="1"/>
    <col min="8962" max="8962" width="39" style="770" customWidth="1"/>
    <col min="8963" max="8963" width="14.77734375" style="770" customWidth="1"/>
    <col min="8964" max="8964" width="14.6640625" style="770" customWidth="1"/>
    <col min="8965" max="8968" width="17.6640625" style="770" customWidth="1"/>
    <col min="8969" max="8970" width="14.109375" style="770" customWidth="1"/>
    <col min="8971" max="8971" width="13.77734375" style="770" customWidth="1"/>
    <col min="8972" max="8972" width="16.6640625" style="770" customWidth="1"/>
    <col min="8973" max="9216" width="9.33203125" style="770"/>
    <col min="9217" max="9217" width="7.77734375" style="770" customWidth="1"/>
    <col min="9218" max="9218" width="39" style="770" customWidth="1"/>
    <col min="9219" max="9219" width="14.77734375" style="770" customWidth="1"/>
    <col min="9220" max="9220" width="14.6640625" style="770" customWidth="1"/>
    <col min="9221" max="9224" width="17.6640625" style="770" customWidth="1"/>
    <col min="9225" max="9226" width="14.109375" style="770" customWidth="1"/>
    <col min="9227" max="9227" width="13.77734375" style="770" customWidth="1"/>
    <col min="9228" max="9228" width="16.6640625" style="770" customWidth="1"/>
    <col min="9229" max="9472" width="9.33203125" style="770"/>
    <col min="9473" max="9473" width="7.77734375" style="770" customWidth="1"/>
    <col min="9474" max="9474" width="39" style="770" customWidth="1"/>
    <col min="9475" max="9475" width="14.77734375" style="770" customWidth="1"/>
    <col min="9476" max="9476" width="14.6640625" style="770" customWidth="1"/>
    <col min="9477" max="9480" width="17.6640625" style="770" customWidth="1"/>
    <col min="9481" max="9482" width="14.109375" style="770" customWidth="1"/>
    <col min="9483" max="9483" width="13.77734375" style="770" customWidth="1"/>
    <col min="9484" max="9484" width="16.6640625" style="770" customWidth="1"/>
    <col min="9485" max="9728" width="9.33203125" style="770"/>
    <col min="9729" max="9729" width="7.77734375" style="770" customWidth="1"/>
    <col min="9730" max="9730" width="39" style="770" customWidth="1"/>
    <col min="9731" max="9731" width="14.77734375" style="770" customWidth="1"/>
    <col min="9732" max="9732" width="14.6640625" style="770" customWidth="1"/>
    <col min="9733" max="9736" width="17.6640625" style="770" customWidth="1"/>
    <col min="9737" max="9738" width="14.109375" style="770" customWidth="1"/>
    <col min="9739" max="9739" width="13.77734375" style="770" customWidth="1"/>
    <col min="9740" max="9740" width="16.6640625" style="770" customWidth="1"/>
    <col min="9741" max="9984" width="9.33203125" style="770"/>
    <col min="9985" max="9985" width="7.77734375" style="770" customWidth="1"/>
    <col min="9986" max="9986" width="39" style="770" customWidth="1"/>
    <col min="9987" max="9987" width="14.77734375" style="770" customWidth="1"/>
    <col min="9988" max="9988" width="14.6640625" style="770" customWidth="1"/>
    <col min="9989" max="9992" width="17.6640625" style="770" customWidth="1"/>
    <col min="9993" max="9994" width="14.109375" style="770" customWidth="1"/>
    <col min="9995" max="9995" width="13.77734375" style="770" customWidth="1"/>
    <col min="9996" max="9996" width="16.6640625" style="770" customWidth="1"/>
    <col min="9997" max="10240" width="9.33203125" style="770"/>
    <col min="10241" max="10241" width="7.77734375" style="770" customWidth="1"/>
    <col min="10242" max="10242" width="39" style="770" customWidth="1"/>
    <col min="10243" max="10243" width="14.77734375" style="770" customWidth="1"/>
    <col min="10244" max="10244" width="14.6640625" style="770" customWidth="1"/>
    <col min="10245" max="10248" width="17.6640625" style="770" customWidth="1"/>
    <col min="10249" max="10250" width="14.109375" style="770" customWidth="1"/>
    <col min="10251" max="10251" width="13.77734375" style="770" customWidth="1"/>
    <col min="10252" max="10252" width="16.6640625" style="770" customWidth="1"/>
    <col min="10253" max="10496" width="9.33203125" style="770"/>
    <col min="10497" max="10497" width="7.77734375" style="770" customWidth="1"/>
    <col min="10498" max="10498" width="39" style="770" customWidth="1"/>
    <col min="10499" max="10499" width="14.77734375" style="770" customWidth="1"/>
    <col min="10500" max="10500" width="14.6640625" style="770" customWidth="1"/>
    <col min="10501" max="10504" width="17.6640625" style="770" customWidth="1"/>
    <col min="10505" max="10506" width="14.109375" style="770" customWidth="1"/>
    <col min="10507" max="10507" width="13.77734375" style="770" customWidth="1"/>
    <col min="10508" max="10508" width="16.6640625" style="770" customWidth="1"/>
    <col min="10509" max="10752" width="9.33203125" style="770"/>
    <col min="10753" max="10753" width="7.77734375" style="770" customWidth="1"/>
    <col min="10754" max="10754" width="39" style="770" customWidth="1"/>
    <col min="10755" max="10755" width="14.77734375" style="770" customWidth="1"/>
    <col min="10756" max="10756" width="14.6640625" style="770" customWidth="1"/>
    <col min="10757" max="10760" width="17.6640625" style="770" customWidth="1"/>
    <col min="10761" max="10762" width="14.109375" style="770" customWidth="1"/>
    <col min="10763" max="10763" width="13.77734375" style="770" customWidth="1"/>
    <col min="10764" max="10764" width="16.6640625" style="770" customWidth="1"/>
    <col min="10765" max="11008" width="9.33203125" style="770"/>
    <col min="11009" max="11009" width="7.77734375" style="770" customWidth="1"/>
    <col min="11010" max="11010" width="39" style="770" customWidth="1"/>
    <col min="11011" max="11011" width="14.77734375" style="770" customWidth="1"/>
    <col min="11012" max="11012" width="14.6640625" style="770" customWidth="1"/>
    <col min="11013" max="11016" width="17.6640625" style="770" customWidth="1"/>
    <col min="11017" max="11018" width="14.109375" style="770" customWidth="1"/>
    <col min="11019" max="11019" width="13.77734375" style="770" customWidth="1"/>
    <col min="11020" max="11020" width="16.6640625" style="770" customWidth="1"/>
    <col min="11021" max="11264" width="9.33203125" style="770"/>
    <col min="11265" max="11265" width="7.77734375" style="770" customWidth="1"/>
    <col min="11266" max="11266" width="39" style="770" customWidth="1"/>
    <col min="11267" max="11267" width="14.77734375" style="770" customWidth="1"/>
    <col min="11268" max="11268" width="14.6640625" style="770" customWidth="1"/>
    <col min="11269" max="11272" width="17.6640625" style="770" customWidth="1"/>
    <col min="11273" max="11274" width="14.109375" style="770" customWidth="1"/>
    <col min="11275" max="11275" width="13.77734375" style="770" customWidth="1"/>
    <col min="11276" max="11276" width="16.6640625" style="770" customWidth="1"/>
    <col min="11277" max="11520" width="9.33203125" style="770"/>
    <col min="11521" max="11521" width="7.77734375" style="770" customWidth="1"/>
    <col min="11522" max="11522" width="39" style="770" customWidth="1"/>
    <col min="11523" max="11523" width="14.77734375" style="770" customWidth="1"/>
    <col min="11524" max="11524" width="14.6640625" style="770" customWidth="1"/>
    <col min="11525" max="11528" width="17.6640625" style="770" customWidth="1"/>
    <col min="11529" max="11530" width="14.109375" style="770" customWidth="1"/>
    <col min="11531" max="11531" width="13.77734375" style="770" customWidth="1"/>
    <col min="11532" max="11532" width="16.6640625" style="770" customWidth="1"/>
    <col min="11533" max="11776" width="9.33203125" style="770"/>
    <col min="11777" max="11777" width="7.77734375" style="770" customWidth="1"/>
    <col min="11778" max="11778" width="39" style="770" customWidth="1"/>
    <col min="11779" max="11779" width="14.77734375" style="770" customWidth="1"/>
    <col min="11780" max="11780" width="14.6640625" style="770" customWidth="1"/>
    <col min="11781" max="11784" width="17.6640625" style="770" customWidth="1"/>
    <col min="11785" max="11786" width="14.109375" style="770" customWidth="1"/>
    <col min="11787" max="11787" width="13.77734375" style="770" customWidth="1"/>
    <col min="11788" max="11788" width="16.6640625" style="770" customWidth="1"/>
    <col min="11789" max="12032" width="9.33203125" style="770"/>
    <col min="12033" max="12033" width="7.77734375" style="770" customWidth="1"/>
    <col min="12034" max="12034" width="39" style="770" customWidth="1"/>
    <col min="12035" max="12035" width="14.77734375" style="770" customWidth="1"/>
    <col min="12036" max="12036" width="14.6640625" style="770" customWidth="1"/>
    <col min="12037" max="12040" width="17.6640625" style="770" customWidth="1"/>
    <col min="12041" max="12042" width="14.109375" style="770" customWidth="1"/>
    <col min="12043" max="12043" width="13.77734375" style="770" customWidth="1"/>
    <col min="12044" max="12044" width="16.6640625" style="770" customWidth="1"/>
    <col min="12045" max="12288" width="9.33203125" style="770"/>
    <col min="12289" max="12289" width="7.77734375" style="770" customWidth="1"/>
    <col min="12290" max="12290" width="39" style="770" customWidth="1"/>
    <col min="12291" max="12291" width="14.77734375" style="770" customWidth="1"/>
    <col min="12292" max="12292" width="14.6640625" style="770" customWidth="1"/>
    <col min="12293" max="12296" width="17.6640625" style="770" customWidth="1"/>
    <col min="12297" max="12298" width="14.109375" style="770" customWidth="1"/>
    <col min="12299" max="12299" width="13.77734375" style="770" customWidth="1"/>
    <col min="12300" max="12300" width="16.6640625" style="770" customWidth="1"/>
    <col min="12301" max="12544" width="9.33203125" style="770"/>
    <col min="12545" max="12545" width="7.77734375" style="770" customWidth="1"/>
    <col min="12546" max="12546" width="39" style="770" customWidth="1"/>
    <col min="12547" max="12547" width="14.77734375" style="770" customWidth="1"/>
    <col min="12548" max="12548" width="14.6640625" style="770" customWidth="1"/>
    <col min="12549" max="12552" width="17.6640625" style="770" customWidth="1"/>
    <col min="12553" max="12554" width="14.109375" style="770" customWidth="1"/>
    <col min="12555" max="12555" width="13.77734375" style="770" customWidth="1"/>
    <col min="12556" max="12556" width="16.6640625" style="770" customWidth="1"/>
    <col min="12557" max="12800" width="9.33203125" style="770"/>
    <col min="12801" max="12801" width="7.77734375" style="770" customWidth="1"/>
    <col min="12802" max="12802" width="39" style="770" customWidth="1"/>
    <col min="12803" max="12803" width="14.77734375" style="770" customWidth="1"/>
    <col min="12804" max="12804" width="14.6640625" style="770" customWidth="1"/>
    <col min="12805" max="12808" width="17.6640625" style="770" customWidth="1"/>
    <col min="12809" max="12810" width="14.109375" style="770" customWidth="1"/>
    <col min="12811" max="12811" width="13.77734375" style="770" customWidth="1"/>
    <col min="12812" max="12812" width="16.6640625" style="770" customWidth="1"/>
    <col min="12813" max="13056" width="9.33203125" style="770"/>
    <col min="13057" max="13057" width="7.77734375" style="770" customWidth="1"/>
    <col min="13058" max="13058" width="39" style="770" customWidth="1"/>
    <col min="13059" max="13059" width="14.77734375" style="770" customWidth="1"/>
    <col min="13060" max="13060" width="14.6640625" style="770" customWidth="1"/>
    <col min="13061" max="13064" width="17.6640625" style="770" customWidth="1"/>
    <col min="13065" max="13066" width="14.109375" style="770" customWidth="1"/>
    <col min="13067" max="13067" width="13.77734375" style="770" customWidth="1"/>
    <col min="13068" max="13068" width="16.6640625" style="770" customWidth="1"/>
    <col min="13069" max="13312" width="9.33203125" style="770"/>
    <col min="13313" max="13313" width="7.77734375" style="770" customWidth="1"/>
    <col min="13314" max="13314" width="39" style="770" customWidth="1"/>
    <col min="13315" max="13315" width="14.77734375" style="770" customWidth="1"/>
    <col min="13316" max="13316" width="14.6640625" style="770" customWidth="1"/>
    <col min="13317" max="13320" width="17.6640625" style="770" customWidth="1"/>
    <col min="13321" max="13322" width="14.109375" style="770" customWidth="1"/>
    <col min="13323" max="13323" width="13.77734375" style="770" customWidth="1"/>
    <col min="13324" max="13324" width="16.6640625" style="770" customWidth="1"/>
    <col min="13325" max="13568" width="9.33203125" style="770"/>
    <col min="13569" max="13569" width="7.77734375" style="770" customWidth="1"/>
    <col min="13570" max="13570" width="39" style="770" customWidth="1"/>
    <col min="13571" max="13571" width="14.77734375" style="770" customWidth="1"/>
    <col min="13572" max="13572" width="14.6640625" style="770" customWidth="1"/>
    <col min="13573" max="13576" width="17.6640625" style="770" customWidth="1"/>
    <col min="13577" max="13578" width="14.109375" style="770" customWidth="1"/>
    <col min="13579" max="13579" width="13.77734375" style="770" customWidth="1"/>
    <col min="13580" max="13580" width="16.6640625" style="770" customWidth="1"/>
    <col min="13581" max="13824" width="9.33203125" style="770"/>
    <col min="13825" max="13825" width="7.77734375" style="770" customWidth="1"/>
    <col min="13826" max="13826" width="39" style="770" customWidth="1"/>
    <col min="13827" max="13827" width="14.77734375" style="770" customWidth="1"/>
    <col min="13828" max="13828" width="14.6640625" style="770" customWidth="1"/>
    <col min="13829" max="13832" width="17.6640625" style="770" customWidth="1"/>
    <col min="13833" max="13834" width="14.109375" style="770" customWidth="1"/>
    <col min="13835" max="13835" width="13.77734375" style="770" customWidth="1"/>
    <col min="13836" max="13836" width="16.6640625" style="770" customWidth="1"/>
    <col min="13837" max="14080" width="9.33203125" style="770"/>
    <col min="14081" max="14081" width="7.77734375" style="770" customWidth="1"/>
    <col min="14082" max="14082" width="39" style="770" customWidth="1"/>
    <col min="14083" max="14083" width="14.77734375" style="770" customWidth="1"/>
    <col min="14084" max="14084" width="14.6640625" style="770" customWidth="1"/>
    <col min="14085" max="14088" width="17.6640625" style="770" customWidth="1"/>
    <col min="14089" max="14090" width="14.109375" style="770" customWidth="1"/>
    <col min="14091" max="14091" width="13.77734375" style="770" customWidth="1"/>
    <col min="14092" max="14092" width="16.6640625" style="770" customWidth="1"/>
    <col min="14093" max="14336" width="9.33203125" style="770"/>
    <col min="14337" max="14337" width="7.77734375" style="770" customWidth="1"/>
    <col min="14338" max="14338" width="39" style="770" customWidth="1"/>
    <col min="14339" max="14339" width="14.77734375" style="770" customWidth="1"/>
    <col min="14340" max="14340" width="14.6640625" style="770" customWidth="1"/>
    <col min="14341" max="14344" width="17.6640625" style="770" customWidth="1"/>
    <col min="14345" max="14346" width="14.109375" style="770" customWidth="1"/>
    <col min="14347" max="14347" width="13.77734375" style="770" customWidth="1"/>
    <col min="14348" max="14348" width="16.6640625" style="770" customWidth="1"/>
    <col min="14349" max="14592" width="9.33203125" style="770"/>
    <col min="14593" max="14593" width="7.77734375" style="770" customWidth="1"/>
    <col min="14594" max="14594" width="39" style="770" customWidth="1"/>
    <col min="14595" max="14595" width="14.77734375" style="770" customWidth="1"/>
    <col min="14596" max="14596" width="14.6640625" style="770" customWidth="1"/>
    <col min="14597" max="14600" width="17.6640625" style="770" customWidth="1"/>
    <col min="14601" max="14602" width="14.109375" style="770" customWidth="1"/>
    <col min="14603" max="14603" width="13.77734375" style="770" customWidth="1"/>
    <col min="14604" max="14604" width="16.6640625" style="770" customWidth="1"/>
    <col min="14605" max="14848" width="9.33203125" style="770"/>
    <col min="14849" max="14849" width="7.77734375" style="770" customWidth="1"/>
    <col min="14850" max="14850" width="39" style="770" customWidth="1"/>
    <col min="14851" max="14851" width="14.77734375" style="770" customWidth="1"/>
    <col min="14852" max="14852" width="14.6640625" style="770" customWidth="1"/>
    <col min="14853" max="14856" width="17.6640625" style="770" customWidth="1"/>
    <col min="14857" max="14858" width="14.109375" style="770" customWidth="1"/>
    <col min="14859" max="14859" width="13.77734375" style="770" customWidth="1"/>
    <col min="14860" max="14860" width="16.6640625" style="770" customWidth="1"/>
    <col min="14861" max="15104" width="9.33203125" style="770"/>
    <col min="15105" max="15105" width="7.77734375" style="770" customWidth="1"/>
    <col min="15106" max="15106" width="39" style="770" customWidth="1"/>
    <col min="15107" max="15107" width="14.77734375" style="770" customWidth="1"/>
    <col min="15108" max="15108" width="14.6640625" style="770" customWidth="1"/>
    <col min="15109" max="15112" width="17.6640625" style="770" customWidth="1"/>
    <col min="15113" max="15114" width="14.109375" style="770" customWidth="1"/>
    <col min="15115" max="15115" width="13.77734375" style="770" customWidth="1"/>
    <col min="15116" max="15116" width="16.6640625" style="770" customWidth="1"/>
    <col min="15117" max="15360" width="9.33203125" style="770"/>
    <col min="15361" max="15361" width="7.77734375" style="770" customWidth="1"/>
    <col min="15362" max="15362" width="39" style="770" customWidth="1"/>
    <col min="15363" max="15363" width="14.77734375" style="770" customWidth="1"/>
    <col min="15364" max="15364" width="14.6640625" style="770" customWidth="1"/>
    <col min="15365" max="15368" width="17.6640625" style="770" customWidth="1"/>
    <col min="15369" max="15370" width="14.109375" style="770" customWidth="1"/>
    <col min="15371" max="15371" width="13.77734375" style="770" customWidth="1"/>
    <col min="15372" max="15372" width="16.6640625" style="770" customWidth="1"/>
    <col min="15373" max="15616" width="9.33203125" style="770"/>
    <col min="15617" max="15617" width="7.77734375" style="770" customWidth="1"/>
    <col min="15618" max="15618" width="39" style="770" customWidth="1"/>
    <col min="15619" max="15619" width="14.77734375" style="770" customWidth="1"/>
    <col min="15620" max="15620" width="14.6640625" style="770" customWidth="1"/>
    <col min="15621" max="15624" width="17.6640625" style="770" customWidth="1"/>
    <col min="15625" max="15626" width="14.109375" style="770" customWidth="1"/>
    <col min="15627" max="15627" width="13.77734375" style="770" customWidth="1"/>
    <col min="15628" max="15628" width="16.6640625" style="770" customWidth="1"/>
    <col min="15629" max="15872" width="9.33203125" style="770"/>
    <col min="15873" max="15873" width="7.77734375" style="770" customWidth="1"/>
    <col min="15874" max="15874" width="39" style="770" customWidth="1"/>
    <col min="15875" max="15875" width="14.77734375" style="770" customWidth="1"/>
    <col min="15876" max="15876" width="14.6640625" style="770" customWidth="1"/>
    <col min="15877" max="15880" width="17.6640625" style="770" customWidth="1"/>
    <col min="15881" max="15882" width="14.109375" style="770" customWidth="1"/>
    <col min="15883" max="15883" width="13.77734375" style="770" customWidth="1"/>
    <col min="15884" max="15884" width="16.6640625" style="770" customWidth="1"/>
    <col min="15885" max="16128" width="9.33203125" style="770"/>
    <col min="16129" max="16129" width="7.77734375" style="770" customWidth="1"/>
    <col min="16130" max="16130" width="39" style="770" customWidth="1"/>
    <col min="16131" max="16131" width="14.77734375" style="770" customWidth="1"/>
    <col min="16132" max="16132" width="14.6640625" style="770" customWidth="1"/>
    <col min="16133" max="16136" width="17.6640625" style="770" customWidth="1"/>
    <col min="16137" max="16138" width="14.109375" style="770" customWidth="1"/>
    <col min="16139" max="16139" width="13.77734375" style="770" customWidth="1"/>
    <col min="16140" max="16140" width="16.6640625" style="770" customWidth="1"/>
    <col min="16141" max="16384" width="9.33203125" style="770"/>
  </cols>
  <sheetData>
    <row r="1" spans="1:11" s="750" customFormat="1" ht="15.9" customHeight="1" x14ac:dyDescent="0.25">
      <c r="A1" s="1780" t="s">
        <v>278</v>
      </c>
      <c r="B1" s="1783" t="s">
        <v>0</v>
      </c>
      <c r="C1" s="1786" t="s">
        <v>2278</v>
      </c>
      <c r="D1" s="1789" t="s">
        <v>1355</v>
      </c>
      <c r="E1" s="1789" t="s">
        <v>1899</v>
      </c>
      <c r="F1" s="1792"/>
      <c r="G1" s="1789" t="s">
        <v>2279</v>
      </c>
      <c r="H1" s="1792"/>
      <c r="I1" s="749"/>
    </row>
    <row r="2" spans="1:11" s="750" customFormat="1" ht="14.1" customHeight="1" x14ac:dyDescent="0.25">
      <c r="A2" s="1781"/>
      <c r="B2" s="1784"/>
      <c r="C2" s="1787"/>
      <c r="D2" s="1790"/>
      <c r="E2" s="1790" t="s">
        <v>1356</v>
      </c>
      <c r="F2" s="1790" t="s">
        <v>1357</v>
      </c>
      <c r="G2" s="1790" t="s">
        <v>1356</v>
      </c>
      <c r="H2" s="1790" t="s">
        <v>1357</v>
      </c>
      <c r="I2" s="749"/>
    </row>
    <row r="3" spans="1:11" s="749" customFormat="1" ht="22.5" customHeight="1" x14ac:dyDescent="0.25">
      <c r="A3" s="1782"/>
      <c r="B3" s="1785"/>
      <c r="C3" s="1788"/>
      <c r="D3" s="1791"/>
      <c r="E3" s="1803"/>
      <c r="F3" s="1803"/>
      <c r="G3" s="1803"/>
      <c r="H3" s="1803"/>
    </row>
    <row r="4" spans="1:11" s="749" customFormat="1" ht="14.4" customHeight="1" x14ac:dyDescent="0.25">
      <c r="A4" s="1793" t="s">
        <v>1358</v>
      </c>
      <c r="B4" s="1794"/>
      <c r="C4" s="1794"/>
      <c r="D4" s="1794"/>
      <c r="E4" s="1794"/>
      <c r="F4" s="1794"/>
      <c r="G4" s="1794"/>
      <c r="H4" s="1795"/>
    </row>
    <row r="5" spans="1:11" ht="14.4" customHeight="1" x14ac:dyDescent="0.25">
      <c r="A5" s="751"/>
      <c r="B5" s="752" t="s">
        <v>1359</v>
      </c>
      <c r="C5" s="752"/>
      <c r="D5" s="753"/>
      <c r="E5" s="754"/>
      <c r="F5" s="754"/>
      <c r="G5" s="754"/>
      <c r="H5" s="754"/>
      <c r="I5" s="755"/>
      <c r="J5" s="755"/>
      <c r="K5" s="755"/>
    </row>
    <row r="6" spans="1:11" ht="14.4" customHeight="1" x14ac:dyDescent="0.25">
      <c r="A6" s="757" t="s">
        <v>407</v>
      </c>
      <c r="B6" s="758" t="s">
        <v>1360</v>
      </c>
      <c r="C6" s="759" t="s">
        <v>1361</v>
      </c>
      <c r="D6" s="760" t="s">
        <v>1362</v>
      </c>
      <c r="E6" s="761">
        <v>94470000</v>
      </c>
      <c r="F6" s="761">
        <v>94470000</v>
      </c>
      <c r="G6" s="1309">
        <v>94470000</v>
      </c>
      <c r="H6" s="1309">
        <v>94470000</v>
      </c>
      <c r="I6" s="762"/>
      <c r="J6" s="755"/>
      <c r="K6" s="755"/>
    </row>
    <row r="7" spans="1:11" ht="14.4" customHeight="1" x14ac:dyDescent="0.25">
      <c r="A7" s="757" t="s">
        <v>423</v>
      </c>
      <c r="B7" s="758" t="s">
        <v>1363</v>
      </c>
      <c r="C7" s="759" t="s">
        <v>1361</v>
      </c>
      <c r="D7" s="760" t="s">
        <v>1362</v>
      </c>
      <c r="E7" s="761">
        <v>201000000</v>
      </c>
      <c r="F7" s="761">
        <v>201000000</v>
      </c>
      <c r="G7" s="1309">
        <v>201000000</v>
      </c>
      <c r="H7" s="1309">
        <v>201000000</v>
      </c>
      <c r="I7" s="762"/>
      <c r="J7" s="755"/>
      <c r="K7" s="755"/>
    </row>
    <row r="8" spans="1:11" ht="14.4" customHeight="1" x14ac:dyDescent="0.25">
      <c r="A8" s="757" t="s">
        <v>425</v>
      </c>
      <c r="B8" s="758" t="s">
        <v>1364</v>
      </c>
      <c r="C8" s="759" t="s">
        <v>1361</v>
      </c>
      <c r="D8" s="760" t="s">
        <v>1362</v>
      </c>
      <c r="E8" s="763">
        <v>3000000</v>
      </c>
      <c r="F8" s="763">
        <v>3000000</v>
      </c>
      <c r="G8" s="1308">
        <v>3000000</v>
      </c>
      <c r="H8" s="1308">
        <v>3000000</v>
      </c>
      <c r="I8" s="762"/>
      <c r="J8" s="755"/>
      <c r="K8" s="755"/>
    </row>
    <row r="9" spans="1:11" ht="14.4" customHeight="1" x14ac:dyDescent="0.25">
      <c r="A9" s="757" t="s">
        <v>520</v>
      </c>
      <c r="B9" s="758" t="s">
        <v>1365</v>
      </c>
      <c r="C9" s="759" t="s">
        <v>1361</v>
      </c>
      <c r="D9" s="760" t="s">
        <v>1362</v>
      </c>
      <c r="E9" s="763">
        <v>210000000</v>
      </c>
      <c r="F9" s="763">
        <v>210000000</v>
      </c>
      <c r="G9" s="1308">
        <v>210000000</v>
      </c>
      <c r="H9" s="1308">
        <v>210000000</v>
      </c>
      <c r="I9" s="762"/>
      <c r="J9" s="755"/>
      <c r="K9" s="755"/>
    </row>
    <row r="10" spans="1:11" ht="14.4" customHeight="1" x14ac:dyDescent="0.25">
      <c r="A10" s="757" t="s">
        <v>427</v>
      </c>
      <c r="B10" s="758" t="s">
        <v>1366</v>
      </c>
      <c r="C10" s="759" t="s">
        <v>1361</v>
      </c>
      <c r="D10" s="764" t="s">
        <v>1362</v>
      </c>
      <c r="E10" s="763">
        <v>3000000</v>
      </c>
      <c r="F10" s="763">
        <v>3000000</v>
      </c>
      <c r="G10" s="1308">
        <v>3100000</v>
      </c>
      <c r="H10" s="1308">
        <v>43000000</v>
      </c>
      <c r="I10" s="762"/>
      <c r="J10" s="755"/>
      <c r="K10" s="755"/>
    </row>
    <row r="11" spans="1:11" ht="14.4" customHeight="1" x14ac:dyDescent="0.25">
      <c r="A11" s="757" t="s">
        <v>616</v>
      </c>
      <c r="B11" s="758" t="s">
        <v>1367</v>
      </c>
      <c r="C11" s="759" t="s">
        <v>1361</v>
      </c>
      <c r="D11" s="760" t="s">
        <v>1362</v>
      </c>
      <c r="E11" s="765">
        <v>473000000</v>
      </c>
      <c r="F11" s="765">
        <v>445629074</v>
      </c>
      <c r="G11" s="1308">
        <v>473500000</v>
      </c>
      <c r="H11" s="1308">
        <v>430049518</v>
      </c>
      <c r="I11" s="762"/>
      <c r="J11" s="755"/>
      <c r="K11" s="755"/>
    </row>
    <row r="12" spans="1:11" ht="14.4" customHeight="1" x14ac:dyDescent="0.25">
      <c r="A12" s="757"/>
      <c r="B12" s="752" t="s">
        <v>1368</v>
      </c>
      <c r="C12" s="759"/>
      <c r="D12" s="760"/>
      <c r="E12" s="761"/>
      <c r="F12" s="761"/>
      <c r="G12" s="1305"/>
      <c r="H12" s="1305"/>
      <c r="I12" s="762"/>
      <c r="J12" s="755"/>
      <c r="K12" s="755"/>
    </row>
    <row r="13" spans="1:11" ht="14.4" customHeight="1" x14ac:dyDescent="0.25">
      <c r="A13" s="863" t="s">
        <v>591</v>
      </c>
      <c r="B13" s="758" t="s">
        <v>1369</v>
      </c>
      <c r="C13" s="759" t="s">
        <v>2280</v>
      </c>
      <c r="D13" s="760" t="s">
        <v>1362</v>
      </c>
      <c r="E13" s="761">
        <v>396800000</v>
      </c>
      <c r="F13" s="761">
        <v>379430000</v>
      </c>
      <c r="G13" s="1309">
        <v>396900000</v>
      </c>
      <c r="H13" s="1309">
        <v>608079000</v>
      </c>
      <c r="I13" s="762"/>
      <c r="J13" s="755"/>
      <c r="K13" s="755"/>
    </row>
    <row r="14" spans="1:11" ht="24.75" customHeight="1" x14ac:dyDescent="0.25">
      <c r="A14" s="1796" t="s">
        <v>1370</v>
      </c>
      <c r="B14" s="1797"/>
      <c r="C14" s="759"/>
      <c r="D14" s="760"/>
      <c r="E14" s="766">
        <f>SUM(E6:E13)</f>
        <v>1381270000</v>
      </c>
      <c r="F14" s="766">
        <f>SUM(F6:F13)</f>
        <v>1336529074</v>
      </c>
      <c r="G14" s="766">
        <f>SUM(G6:G13)</f>
        <v>1381970000</v>
      </c>
      <c r="H14" s="766">
        <f>SUM(H6:H13)</f>
        <v>1589598518</v>
      </c>
      <c r="I14" s="762"/>
      <c r="J14" s="755"/>
      <c r="K14" s="755"/>
    </row>
    <row r="15" spans="1:11" ht="14.4" customHeight="1" x14ac:dyDescent="0.25">
      <c r="A15" s="1796" t="s">
        <v>1371</v>
      </c>
      <c r="B15" s="1798"/>
      <c r="C15" s="1798"/>
      <c r="D15" s="1798"/>
      <c r="E15" s="1798"/>
      <c r="F15" s="1798"/>
      <c r="G15" s="1798"/>
      <c r="H15" s="1797"/>
      <c r="I15" s="762"/>
      <c r="J15" s="755"/>
      <c r="K15" s="755"/>
    </row>
    <row r="16" spans="1:11" ht="14.4" customHeight="1" x14ac:dyDescent="0.25">
      <c r="A16" s="767"/>
      <c r="B16" s="752" t="s">
        <v>1359</v>
      </c>
      <c r="C16" s="759"/>
      <c r="D16" s="760"/>
      <c r="E16" s="768"/>
      <c r="F16" s="768"/>
      <c r="G16" s="768"/>
      <c r="H16" s="768"/>
      <c r="I16" s="762"/>
      <c r="J16" s="755"/>
      <c r="K16" s="755"/>
    </row>
    <row r="17" spans="1:12" ht="14.4" customHeight="1" x14ac:dyDescent="0.25">
      <c r="A17" s="864" t="s">
        <v>593</v>
      </c>
      <c r="B17" s="758" t="s">
        <v>2277</v>
      </c>
      <c r="C17" s="759" t="s">
        <v>1361</v>
      </c>
      <c r="D17" s="760" t="s">
        <v>1362</v>
      </c>
      <c r="E17" s="761">
        <v>3500000</v>
      </c>
      <c r="F17" s="761">
        <v>3500000</v>
      </c>
      <c r="G17" s="761">
        <v>3500000</v>
      </c>
      <c r="H17" s="761">
        <v>3500000</v>
      </c>
      <c r="I17" s="762"/>
      <c r="J17" s="755"/>
      <c r="K17" s="755"/>
    </row>
    <row r="18" spans="1:12" ht="14.4" customHeight="1" x14ac:dyDescent="0.25">
      <c r="A18" s="864" t="s">
        <v>596</v>
      </c>
      <c r="B18" s="758" t="s">
        <v>1895</v>
      </c>
      <c r="C18" s="759" t="s">
        <v>1361</v>
      </c>
      <c r="D18" s="764" t="s">
        <v>1362</v>
      </c>
      <c r="E18" s="763">
        <v>15420000</v>
      </c>
      <c r="F18" s="763">
        <v>72012000</v>
      </c>
      <c r="G18" s="763">
        <v>15420000</v>
      </c>
      <c r="H18" s="763">
        <v>72012000</v>
      </c>
      <c r="I18" s="1621" t="s">
        <v>109</v>
      </c>
      <c r="J18" s="755"/>
      <c r="K18" s="755"/>
    </row>
    <row r="19" spans="1:12" ht="14.4" customHeight="1" x14ac:dyDescent="0.25">
      <c r="A19" s="864" t="s">
        <v>630</v>
      </c>
      <c r="B19" s="758" t="s">
        <v>1372</v>
      </c>
      <c r="C19" s="759" t="s">
        <v>1361</v>
      </c>
      <c r="D19" s="764" t="s">
        <v>1362</v>
      </c>
      <c r="E19" s="763">
        <v>3000000</v>
      </c>
      <c r="F19" s="763">
        <v>3000000</v>
      </c>
      <c r="G19" s="763">
        <v>3000000</v>
      </c>
      <c r="H19" s="763">
        <v>3000000</v>
      </c>
      <c r="I19" s="1621"/>
      <c r="J19" s="755"/>
      <c r="K19" s="755"/>
    </row>
    <row r="20" spans="1:12" ht="14.4" customHeight="1" x14ac:dyDescent="0.25">
      <c r="A20" s="864" t="s">
        <v>1373</v>
      </c>
      <c r="B20" s="1311" t="s">
        <v>2281</v>
      </c>
      <c r="C20" s="759" t="s">
        <v>1361</v>
      </c>
      <c r="D20" s="764" t="s">
        <v>1362</v>
      </c>
      <c r="E20" s="768">
        <v>3000000</v>
      </c>
      <c r="F20" s="768">
        <v>50000000</v>
      </c>
      <c r="G20" s="768">
        <v>3000000</v>
      </c>
      <c r="H20" s="768">
        <v>50000000</v>
      </c>
      <c r="I20" s="1621" t="s">
        <v>109</v>
      </c>
      <c r="J20" s="755"/>
      <c r="K20" s="755"/>
    </row>
    <row r="21" spans="1:12" ht="14.4" customHeight="1" x14ac:dyDescent="0.25">
      <c r="A21" s="757" t="s">
        <v>1374</v>
      </c>
      <c r="B21" s="861" t="s">
        <v>1896</v>
      </c>
      <c r="C21" s="759" t="s">
        <v>1361</v>
      </c>
      <c r="D21" s="760" t="s">
        <v>1362</v>
      </c>
      <c r="E21" s="862">
        <v>3000000</v>
      </c>
      <c r="F21" s="862">
        <v>3000000</v>
      </c>
      <c r="G21" s="1310">
        <v>3000000</v>
      </c>
      <c r="H21" s="1310">
        <v>3000000</v>
      </c>
      <c r="I21" s="1621"/>
      <c r="J21" s="755"/>
      <c r="K21" s="755"/>
    </row>
    <row r="22" spans="1:12" ht="14.4" customHeight="1" x14ac:dyDescent="0.25">
      <c r="A22" s="769"/>
      <c r="B22" s="752" t="s">
        <v>1368</v>
      </c>
      <c r="C22" s="759"/>
      <c r="D22" s="760"/>
      <c r="E22" s="768"/>
      <c r="F22" s="768"/>
      <c r="G22" s="1307"/>
      <c r="H22" s="1307"/>
      <c r="I22" s="762"/>
      <c r="J22" s="755"/>
      <c r="K22" s="755"/>
    </row>
    <row r="23" spans="1:12" ht="14.4" customHeight="1" x14ac:dyDescent="0.25">
      <c r="A23" s="864" t="s">
        <v>1378</v>
      </c>
      <c r="B23" s="758" t="s">
        <v>1375</v>
      </c>
      <c r="C23" s="759" t="s">
        <v>1376</v>
      </c>
      <c r="D23" s="760" t="s">
        <v>1362</v>
      </c>
      <c r="E23" s="763">
        <v>2820000</v>
      </c>
      <c r="F23" s="763">
        <v>13010540</v>
      </c>
      <c r="G23" s="763">
        <v>2820000</v>
      </c>
      <c r="H23" s="763">
        <v>30810000</v>
      </c>
      <c r="I23" s="762"/>
      <c r="J23" s="755"/>
      <c r="K23" s="755"/>
    </row>
    <row r="24" spans="1:12" ht="14.4" customHeight="1" x14ac:dyDescent="0.25">
      <c r="A24" s="769"/>
      <c r="B24" s="752" t="s">
        <v>1377</v>
      </c>
      <c r="C24" s="759"/>
      <c r="D24" s="760"/>
      <c r="E24" s="768"/>
      <c r="F24" s="768"/>
      <c r="G24" s="1307"/>
      <c r="H24" s="1307"/>
      <c r="I24" s="762"/>
      <c r="J24" s="755"/>
      <c r="K24" s="755"/>
    </row>
    <row r="25" spans="1:12" ht="14.4" customHeight="1" x14ac:dyDescent="0.25">
      <c r="A25" s="864" t="s">
        <v>1383</v>
      </c>
      <c r="B25" s="771" t="s">
        <v>1379</v>
      </c>
      <c r="C25" s="759" t="s">
        <v>1380</v>
      </c>
      <c r="D25" s="760" t="s">
        <v>1381</v>
      </c>
      <c r="E25" s="768">
        <v>1560000</v>
      </c>
      <c r="F25" s="768"/>
      <c r="G25" s="1307"/>
      <c r="H25" s="1307"/>
      <c r="I25" s="762"/>
      <c r="J25" s="755"/>
      <c r="K25" s="755"/>
    </row>
    <row r="26" spans="1:12" ht="14.4" customHeight="1" x14ac:dyDescent="0.25">
      <c r="A26" s="757"/>
      <c r="B26" s="752" t="s">
        <v>1382</v>
      </c>
      <c r="C26" s="759"/>
      <c r="D26" s="760"/>
      <c r="E26" s="768"/>
      <c r="F26" s="761"/>
      <c r="G26" s="1307"/>
      <c r="H26" s="1306"/>
      <c r="I26" s="762"/>
      <c r="J26" s="755"/>
      <c r="K26" s="755"/>
    </row>
    <row r="27" spans="1:12" ht="24.75" customHeight="1" x14ac:dyDescent="0.25">
      <c r="A27" s="865" t="s">
        <v>1387</v>
      </c>
      <c r="B27" s="758" t="s">
        <v>1384</v>
      </c>
      <c r="C27" s="759" t="s">
        <v>1385</v>
      </c>
      <c r="D27" s="760" t="s">
        <v>1386</v>
      </c>
      <c r="E27" s="768">
        <v>600000</v>
      </c>
      <c r="F27" s="761">
        <v>600000</v>
      </c>
      <c r="G27" s="1307"/>
      <c r="H27" s="1306"/>
      <c r="I27" s="762"/>
      <c r="J27" s="755"/>
      <c r="K27" s="755"/>
    </row>
    <row r="28" spans="1:12" ht="14.4" customHeight="1" x14ac:dyDescent="0.25">
      <c r="A28" s="865" t="s">
        <v>209</v>
      </c>
      <c r="B28" s="758" t="s">
        <v>1388</v>
      </c>
      <c r="C28" s="759" t="s">
        <v>1389</v>
      </c>
      <c r="D28" s="760" t="s">
        <v>1362</v>
      </c>
      <c r="E28" s="761">
        <v>1650</v>
      </c>
      <c r="F28" s="761">
        <v>1650</v>
      </c>
      <c r="G28" s="761">
        <v>1650</v>
      </c>
      <c r="H28" s="761">
        <v>1650</v>
      </c>
      <c r="I28" s="762"/>
      <c r="J28" s="755"/>
      <c r="K28" s="755"/>
    </row>
    <row r="29" spans="1:12" ht="14.4" customHeight="1" x14ac:dyDescent="0.25">
      <c r="A29" s="865" t="s">
        <v>1898</v>
      </c>
      <c r="B29" s="771" t="s">
        <v>1390</v>
      </c>
      <c r="C29" s="772" t="s">
        <v>1391</v>
      </c>
      <c r="D29" s="773" t="s">
        <v>1362</v>
      </c>
      <c r="E29" s="768">
        <v>489000</v>
      </c>
      <c r="F29" s="768">
        <v>489000</v>
      </c>
      <c r="G29" s="768">
        <v>489000</v>
      </c>
      <c r="H29" s="768">
        <v>489000</v>
      </c>
      <c r="I29" s="762"/>
      <c r="J29" s="755"/>
      <c r="K29" s="755"/>
    </row>
    <row r="30" spans="1:12" ht="24.75" customHeight="1" x14ac:dyDescent="0.25">
      <c r="A30" s="1799" t="s">
        <v>1392</v>
      </c>
      <c r="B30" s="1800"/>
      <c r="C30" s="772"/>
      <c r="D30" s="773"/>
      <c r="E30" s="766">
        <f>SUM(E17:E29)</f>
        <v>33390650</v>
      </c>
      <c r="F30" s="766">
        <f>SUM(F17:F29)</f>
        <v>145613190</v>
      </c>
      <c r="G30" s="766">
        <f>SUM(G17:G29)</f>
        <v>31230650</v>
      </c>
      <c r="H30" s="766">
        <f>SUM(H17:H29)</f>
        <v>162812650</v>
      </c>
      <c r="I30" s="762"/>
      <c r="J30" s="755"/>
      <c r="K30" s="755"/>
    </row>
    <row r="31" spans="1:12" s="750" customFormat="1" ht="14.4" customHeight="1" x14ac:dyDescent="0.25">
      <c r="A31" s="774"/>
      <c r="B31" s="1801" t="s">
        <v>1393</v>
      </c>
      <c r="C31" s="1801"/>
      <c r="D31" s="1802"/>
      <c r="E31" s="775">
        <f>SUM(E14+E30)</f>
        <v>1414660650</v>
      </c>
      <c r="F31" s="775">
        <f>SUM(F14+F30)</f>
        <v>1482142264</v>
      </c>
      <c r="G31" s="775">
        <f>SUM(G14+G30)</f>
        <v>1413200650</v>
      </c>
      <c r="H31" s="775">
        <f>SUM(H14+H30)</f>
        <v>1752411168</v>
      </c>
      <c r="I31" s="776"/>
    </row>
    <row r="32" spans="1:12" s="750" customFormat="1" ht="21.75" customHeight="1" x14ac:dyDescent="0.25">
      <c r="A32" s="1779" t="s">
        <v>1394</v>
      </c>
      <c r="B32" s="1779"/>
      <c r="C32" s="1779"/>
      <c r="D32" s="1779"/>
      <c r="E32" s="1779"/>
      <c r="F32" s="1779"/>
      <c r="G32" s="777"/>
      <c r="H32" s="777"/>
      <c r="I32" s="777"/>
      <c r="J32" s="777"/>
      <c r="K32" s="777"/>
      <c r="L32" s="749"/>
    </row>
    <row r="33" spans="1:12" s="750" customFormat="1" ht="17.25" customHeight="1" x14ac:dyDescent="0.25">
      <c r="A33" s="749"/>
      <c r="D33" s="755"/>
      <c r="E33" s="777"/>
      <c r="F33" s="777"/>
      <c r="G33" s="777"/>
      <c r="H33" s="777"/>
      <c r="I33" s="777"/>
      <c r="J33" s="777"/>
      <c r="K33" s="777"/>
      <c r="L33" s="749"/>
    </row>
    <row r="34" spans="1:12" ht="17.25" customHeight="1" x14ac:dyDescent="0.25"/>
    <row r="35" spans="1:12" ht="17.25" customHeight="1" x14ac:dyDescent="0.25"/>
    <row r="36" spans="1:12" ht="15" customHeight="1" x14ac:dyDescent="0.25"/>
    <row r="37" spans="1:12" ht="15" customHeight="1" x14ac:dyDescent="0.25"/>
    <row r="38" spans="1:12" ht="15" customHeight="1" x14ac:dyDescent="0.25"/>
    <row r="39" spans="1:12" ht="15" customHeight="1" x14ac:dyDescent="0.25"/>
    <row r="40" spans="1:12" ht="15" customHeight="1" x14ac:dyDescent="0.25"/>
    <row r="41" spans="1:12" ht="15" customHeight="1" x14ac:dyDescent="0.25"/>
    <row r="42" spans="1:12" ht="15" customHeight="1" x14ac:dyDescent="0.25"/>
    <row r="43" spans="1:12" ht="15" customHeight="1" x14ac:dyDescent="0.25"/>
    <row r="44" spans="1:12" ht="15" customHeight="1" x14ac:dyDescent="0.25"/>
    <row r="45" spans="1:12" ht="15" customHeight="1" x14ac:dyDescent="0.25"/>
    <row r="46" spans="1:12" ht="15" customHeight="1" x14ac:dyDescent="0.25"/>
    <row r="47" spans="1:12" ht="15" customHeight="1" x14ac:dyDescent="0.25"/>
    <row r="48" spans="1:12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</sheetData>
  <mergeCells count="16">
    <mergeCell ref="A32:F32"/>
    <mergeCell ref="A1:A3"/>
    <mergeCell ref="B1:B3"/>
    <mergeCell ref="C1:C3"/>
    <mergeCell ref="D1:D3"/>
    <mergeCell ref="E1:F1"/>
    <mergeCell ref="A4:H4"/>
    <mergeCell ref="A14:B14"/>
    <mergeCell ref="A15:H15"/>
    <mergeCell ref="A30:B30"/>
    <mergeCell ref="B31:D31"/>
    <mergeCell ref="G1:H1"/>
    <mergeCell ref="E2:E3"/>
    <mergeCell ref="F2:F3"/>
    <mergeCell ref="G2:G3"/>
    <mergeCell ref="H2:H3"/>
  </mergeCells>
  <phoneticPr fontId="30" type="noConversion"/>
  <printOptions horizontalCentered="1" verticalCentered="1"/>
  <pageMargins left="0.35433070866141736" right="0.35433070866141736" top="0.94488188976377963" bottom="0.19685039370078741" header="0.35433070866141736" footer="0.11811023622047245"/>
  <pageSetup paperSize="9" scale="90" orientation="landscape" r:id="rId1"/>
  <headerFooter alignWithMargins="0">
    <oddHeader>&amp;C&amp;"Times New Roman CE,Félkövér dőlt"Az önkormányzat tulajdonában lévő részesedések
2020. és 2021. december 31-i állományáról
a tulajdoni részesedés aránya alapján&amp;R&amp;"Times New Roman CE,Félkövér dőlt"23. melléklet
Adatok: Ft-ban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3:G43"/>
  <sheetViews>
    <sheetView topLeftCell="A10" workbookViewId="0">
      <selection activeCell="K14" sqref="K14"/>
    </sheetView>
  </sheetViews>
  <sheetFormatPr defaultRowHeight="13.2" x14ac:dyDescent="0.25"/>
  <cols>
    <col min="1" max="1" width="6.44140625" style="780" customWidth="1"/>
    <col min="2" max="2" width="33.77734375" style="780" customWidth="1"/>
    <col min="3" max="3" width="13.109375" style="780" customWidth="1"/>
    <col min="4" max="4" width="16.109375" style="780" customWidth="1"/>
    <col min="5" max="5" width="15.33203125" style="780" customWidth="1"/>
    <col min="6" max="6" width="13.44140625" style="780" customWidth="1"/>
    <col min="7" max="7" width="9" style="780" customWidth="1"/>
    <col min="8" max="256" width="9.33203125" style="780"/>
    <col min="257" max="257" width="6.44140625" style="780" customWidth="1"/>
    <col min="258" max="258" width="33.77734375" style="780" customWidth="1"/>
    <col min="259" max="259" width="13.109375" style="780" customWidth="1"/>
    <col min="260" max="260" width="16.109375" style="780" customWidth="1"/>
    <col min="261" max="261" width="15.33203125" style="780" customWidth="1"/>
    <col min="262" max="262" width="13.44140625" style="780" customWidth="1"/>
    <col min="263" max="263" width="9" style="780" customWidth="1"/>
    <col min="264" max="512" width="9.33203125" style="780"/>
    <col min="513" max="513" width="6.44140625" style="780" customWidth="1"/>
    <col min="514" max="514" width="33.77734375" style="780" customWidth="1"/>
    <col min="515" max="515" width="13.109375" style="780" customWidth="1"/>
    <col min="516" max="516" width="16.109375" style="780" customWidth="1"/>
    <col min="517" max="517" width="15.33203125" style="780" customWidth="1"/>
    <col min="518" max="518" width="13.44140625" style="780" customWidth="1"/>
    <col min="519" max="519" width="9" style="780" customWidth="1"/>
    <col min="520" max="768" width="9.33203125" style="780"/>
    <col min="769" max="769" width="6.44140625" style="780" customWidth="1"/>
    <col min="770" max="770" width="33.77734375" style="780" customWidth="1"/>
    <col min="771" max="771" width="13.109375" style="780" customWidth="1"/>
    <col min="772" max="772" width="16.109375" style="780" customWidth="1"/>
    <col min="773" max="773" width="15.33203125" style="780" customWidth="1"/>
    <col min="774" max="774" width="13.44140625" style="780" customWidth="1"/>
    <col min="775" max="775" width="9" style="780" customWidth="1"/>
    <col min="776" max="1024" width="9.33203125" style="780"/>
    <col min="1025" max="1025" width="6.44140625" style="780" customWidth="1"/>
    <col min="1026" max="1026" width="33.77734375" style="780" customWidth="1"/>
    <col min="1027" max="1027" width="13.109375" style="780" customWidth="1"/>
    <col min="1028" max="1028" width="16.109375" style="780" customWidth="1"/>
    <col min="1029" max="1029" width="15.33203125" style="780" customWidth="1"/>
    <col min="1030" max="1030" width="13.44140625" style="780" customWidth="1"/>
    <col min="1031" max="1031" width="9" style="780" customWidth="1"/>
    <col min="1032" max="1280" width="9.33203125" style="780"/>
    <col min="1281" max="1281" width="6.44140625" style="780" customWidth="1"/>
    <col min="1282" max="1282" width="33.77734375" style="780" customWidth="1"/>
    <col min="1283" max="1283" width="13.109375" style="780" customWidth="1"/>
    <col min="1284" max="1284" width="16.109375" style="780" customWidth="1"/>
    <col min="1285" max="1285" width="15.33203125" style="780" customWidth="1"/>
    <col min="1286" max="1286" width="13.44140625" style="780" customWidth="1"/>
    <col min="1287" max="1287" width="9" style="780" customWidth="1"/>
    <col min="1288" max="1536" width="9.33203125" style="780"/>
    <col min="1537" max="1537" width="6.44140625" style="780" customWidth="1"/>
    <col min="1538" max="1538" width="33.77734375" style="780" customWidth="1"/>
    <col min="1539" max="1539" width="13.109375" style="780" customWidth="1"/>
    <col min="1540" max="1540" width="16.109375" style="780" customWidth="1"/>
    <col min="1541" max="1541" width="15.33203125" style="780" customWidth="1"/>
    <col min="1542" max="1542" width="13.44140625" style="780" customWidth="1"/>
    <col min="1543" max="1543" width="9" style="780" customWidth="1"/>
    <col min="1544" max="1792" width="9.33203125" style="780"/>
    <col min="1793" max="1793" width="6.44140625" style="780" customWidth="1"/>
    <col min="1794" max="1794" width="33.77734375" style="780" customWidth="1"/>
    <col min="1795" max="1795" width="13.109375" style="780" customWidth="1"/>
    <col min="1796" max="1796" width="16.109375" style="780" customWidth="1"/>
    <col min="1797" max="1797" width="15.33203125" style="780" customWidth="1"/>
    <col min="1798" max="1798" width="13.44140625" style="780" customWidth="1"/>
    <col min="1799" max="1799" width="9" style="780" customWidth="1"/>
    <col min="1800" max="2048" width="9.33203125" style="780"/>
    <col min="2049" max="2049" width="6.44140625" style="780" customWidth="1"/>
    <col min="2050" max="2050" width="33.77734375" style="780" customWidth="1"/>
    <col min="2051" max="2051" width="13.109375" style="780" customWidth="1"/>
    <col min="2052" max="2052" width="16.109375" style="780" customWidth="1"/>
    <col min="2053" max="2053" width="15.33203125" style="780" customWidth="1"/>
    <col min="2054" max="2054" width="13.44140625" style="780" customWidth="1"/>
    <col min="2055" max="2055" width="9" style="780" customWidth="1"/>
    <col min="2056" max="2304" width="9.33203125" style="780"/>
    <col min="2305" max="2305" width="6.44140625" style="780" customWidth="1"/>
    <col min="2306" max="2306" width="33.77734375" style="780" customWidth="1"/>
    <col min="2307" max="2307" width="13.109375" style="780" customWidth="1"/>
    <col min="2308" max="2308" width="16.109375" style="780" customWidth="1"/>
    <col min="2309" max="2309" width="15.33203125" style="780" customWidth="1"/>
    <col min="2310" max="2310" width="13.44140625" style="780" customWidth="1"/>
    <col min="2311" max="2311" width="9" style="780" customWidth="1"/>
    <col min="2312" max="2560" width="9.33203125" style="780"/>
    <col min="2561" max="2561" width="6.44140625" style="780" customWidth="1"/>
    <col min="2562" max="2562" width="33.77734375" style="780" customWidth="1"/>
    <col min="2563" max="2563" width="13.109375" style="780" customWidth="1"/>
    <col min="2564" max="2564" width="16.109375" style="780" customWidth="1"/>
    <col min="2565" max="2565" width="15.33203125" style="780" customWidth="1"/>
    <col min="2566" max="2566" width="13.44140625" style="780" customWidth="1"/>
    <col min="2567" max="2567" width="9" style="780" customWidth="1"/>
    <col min="2568" max="2816" width="9.33203125" style="780"/>
    <col min="2817" max="2817" width="6.44140625" style="780" customWidth="1"/>
    <col min="2818" max="2818" width="33.77734375" style="780" customWidth="1"/>
    <col min="2819" max="2819" width="13.109375" style="780" customWidth="1"/>
    <col min="2820" max="2820" width="16.109375" style="780" customWidth="1"/>
    <col min="2821" max="2821" width="15.33203125" style="780" customWidth="1"/>
    <col min="2822" max="2822" width="13.44140625" style="780" customWidth="1"/>
    <col min="2823" max="2823" width="9" style="780" customWidth="1"/>
    <col min="2824" max="3072" width="9.33203125" style="780"/>
    <col min="3073" max="3073" width="6.44140625" style="780" customWidth="1"/>
    <col min="3074" max="3074" width="33.77734375" style="780" customWidth="1"/>
    <col min="3075" max="3075" width="13.109375" style="780" customWidth="1"/>
    <col min="3076" max="3076" width="16.109375" style="780" customWidth="1"/>
    <col min="3077" max="3077" width="15.33203125" style="780" customWidth="1"/>
    <col min="3078" max="3078" width="13.44140625" style="780" customWidth="1"/>
    <col min="3079" max="3079" width="9" style="780" customWidth="1"/>
    <col min="3080" max="3328" width="9.33203125" style="780"/>
    <col min="3329" max="3329" width="6.44140625" style="780" customWidth="1"/>
    <col min="3330" max="3330" width="33.77734375" style="780" customWidth="1"/>
    <col min="3331" max="3331" width="13.109375" style="780" customWidth="1"/>
    <col min="3332" max="3332" width="16.109375" style="780" customWidth="1"/>
    <col min="3333" max="3333" width="15.33203125" style="780" customWidth="1"/>
    <col min="3334" max="3334" width="13.44140625" style="780" customWidth="1"/>
    <col min="3335" max="3335" width="9" style="780" customWidth="1"/>
    <col min="3336" max="3584" width="9.33203125" style="780"/>
    <col min="3585" max="3585" width="6.44140625" style="780" customWidth="1"/>
    <col min="3586" max="3586" width="33.77734375" style="780" customWidth="1"/>
    <col min="3587" max="3587" width="13.109375" style="780" customWidth="1"/>
    <col min="3588" max="3588" width="16.109375" style="780" customWidth="1"/>
    <col min="3589" max="3589" width="15.33203125" style="780" customWidth="1"/>
    <col min="3590" max="3590" width="13.44140625" style="780" customWidth="1"/>
    <col min="3591" max="3591" width="9" style="780" customWidth="1"/>
    <col min="3592" max="3840" width="9.33203125" style="780"/>
    <col min="3841" max="3841" width="6.44140625" style="780" customWidth="1"/>
    <col min="3842" max="3842" width="33.77734375" style="780" customWidth="1"/>
    <col min="3843" max="3843" width="13.109375" style="780" customWidth="1"/>
    <col min="3844" max="3844" width="16.109375" style="780" customWidth="1"/>
    <col min="3845" max="3845" width="15.33203125" style="780" customWidth="1"/>
    <col min="3846" max="3846" width="13.44140625" style="780" customWidth="1"/>
    <col min="3847" max="3847" width="9" style="780" customWidth="1"/>
    <col min="3848" max="4096" width="9.33203125" style="780"/>
    <col min="4097" max="4097" width="6.44140625" style="780" customWidth="1"/>
    <col min="4098" max="4098" width="33.77734375" style="780" customWidth="1"/>
    <col min="4099" max="4099" width="13.109375" style="780" customWidth="1"/>
    <col min="4100" max="4100" width="16.109375" style="780" customWidth="1"/>
    <col min="4101" max="4101" width="15.33203125" style="780" customWidth="1"/>
    <col min="4102" max="4102" width="13.44140625" style="780" customWidth="1"/>
    <col min="4103" max="4103" width="9" style="780" customWidth="1"/>
    <col min="4104" max="4352" width="9.33203125" style="780"/>
    <col min="4353" max="4353" width="6.44140625" style="780" customWidth="1"/>
    <col min="4354" max="4354" width="33.77734375" style="780" customWidth="1"/>
    <col min="4355" max="4355" width="13.109375" style="780" customWidth="1"/>
    <col min="4356" max="4356" width="16.109375" style="780" customWidth="1"/>
    <col min="4357" max="4357" width="15.33203125" style="780" customWidth="1"/>
    <col min="4358" max="4358" width="13.44140625" style="780" customWidth="1"/>
    <col min="4359" max="4359" width="9" style="780" customWidth="1"/>
    <col min="4360" max="4608" width="9.33203125" style="780"/>
    <col min="4609" max="4609" width="6.44140625" style="780" customWidth="1"/>
    <col min="4610" max="4610" width="33.77734375" style="780" customWidth="1"/>
    <col min="4611" max="4611" width="13.109375" style="780" customWidth="1"/>
    <col min="4612" max="4612" width="16.109375" style="780" customWidth="1"/>
    <col min="4613" max="4613" width="15.33203125" style="780" customWidth="1"/>
    <col min="4614" max="4614" width="13.44140625" style="780" customWidth="1"/>
    <col min="4615" max="4615" width="9" style="780" customWidth="1"/>
    <col min="4616" max="4864" width="9.33203125" style="780"/>
    <col min="4865" max="4865" width="6.44140625" style="780" customWidth="1"/>
    <col min="4866" max="4866" width="33.77734375" style="780" customWidth="1"/>
    <col min="4867" max="4867" width="13.109375" style="780" customWidth="1"/>
    <col min="4868" max="4868" width="16.109375" style="780" customWidth="1"/>
    <col min="4869" max="4869" width="15.33203125" style="780" customWidth="1"/>
    <col min="4870" max="4870" width="13.44140625" style="780" customWidth="1"/>
    <col min="4871" max="4871" width="9" style="780" customWidth="1"/>
    <col min="4872" max="5120" width="9.33203125" style="780"/>
    <col min="5121" max="5121" width="6.44140625" style="780" customWidth="1"/>
    <col min="5122" max="5122" width="33.77734375" style="780" customWidth="1"/>
    <col min="5123" max="5123" width="13.109375" style="780" customWidth="1"/>
    <col min="5124" max="5124" width="16.109375" style="780" customWidth="1"/>
    <col min="5125" max="5125" width="15.33203125" style="780" customWidth="1"/>
    <col min="5126" max="5126" width="13.44140625" style="780" customWidth="1"/>
    <col min="5127" max="5127" width="9" style="780" customWidth="1"/>
    <col min="5128" max="5376" width="9.33203125" style="780"/>
    <col min="5377" max="5377" width="6.44140625" style="780" customWidth="1"/>
    <col min="5378" max="5378" width="33.77734375" style="780" customWidth="1"/>
    <col min="5379" max="5379" width="13.109375" style="780" customWidth="1"/>
    <col min="5380" max="5380" width="16.109375" style="780" customWidth="1"/>
    <col min="5381" max="5381" width="15.33203125" style="780" customWidth="1"/>
    <col min="5382" max="5382" width="13.44140625" style="780" customWidth="1"/>
    <col min="5383" max="5383" width="9" style="780" customWidth="1"/>
    <col min="5384" max="5632" width="9.33203125" style="780"/>
    <col min="5633" max="5633" width="6.44140625" style="780" customWidth="1"/>
    <col min="5634" max="5634" width="33.77734375" style="780" customWidth="1"/>
    <col min="5635" max="5635" width="13.109375" style="780" customWidth="1"/>
    <col min="5636" max="5636" width="16.109375" style="780" customWidth="1"/>
    <col min="5637" max="5637" width="15.33203125" style="780" customWidth="1"/>
    <col min="5638" max="5638" width="13.44140625" style="780" customWidth="1"/>
    <col min="5639" max="5639" width="9" style="780" customWidth="1"/>
    <col min="5640" max="5888" width="9.33203125" style="780"/>
    <col min="5889" max="5889" width="6.44140625" style="780" customWidth="1"/>
    <col min="5890" max="5890" width="33.77734375" style="780" customWidth="1"/>
    <col min="5891" max="5891" width="13.109375" style="780" customWidth="1"/>
    <col min="5892" max="5892" width="16.109375" style="780" customWidth="1"/>
    <col min="5893" max="5893" width="15.33203125" style="780" customWidth="1"/>
    <col min="5894" max="5894" width="13.44140625" style="780" customWidth="1"/>
    <col min="5895" max="5895" width="9" style="780" customWidth="1"/>
    <col min="5896" max="6144" width="9.33203125" style="780"/>
    <col min="6145" max="6145" width="6.44140625" style="780" customWidth="1"/>
    <col min="6146" max="6146" width="33.77734375" style="780" customWidth="1"/>
    <col min="6147" max="6147" width="13.109375" style="780" customWidth="1"/>
    <col min="6148" max="6148" width="16.109375" style="780" customWidth="1"/>
    <col min="6149" max="6149" width="15.33203125" style="780" customWidth="1"/>
    <col min="6150" max="6150" width="13.44140625" style="780" customWidth="1"/>
    <col min="6151" max="6151" width="9" style="780" customWidth="1"/>
    <col min="6152" max="6400" width="9.33203125" style="780"/>
    <col min="6401" max="6401" width="6.44140625" style="780" customWidth="1"/>
    <col min="6402" max="6402" width="33.77734375" style="780" customWidth="1"/>
    <col min="6403" max="6403" width="13.109375" style="780" customWidth="1"/>
    <col min="6404" max="6404" width="16.109375" style="780" customWidth="1"/>
    <col min="6405" max="6405" width="15.33203125" style="780" customWidth="1"/>
    <col min="6406" max="6406" width="13.44140625" style="780" customWidth="1"/>
    <col min="6407" max="6407" width="9" style="780" customWidth="1"/>
    <col min="6408" max="6656" width="9.33203125" style="780"/>
    <col min="6657" max="6657" width="6.44140625" style="780" customWidth="1"/>
    <col min="6658" max="6658" width="33.77734375" style="780" customWidth="1"/>
    <col min="6659" max="6659" width="13.109375" style="780" customWidth="1"/>
    <col min="6660" max="6660" width="16.109375" style="780" customWidth="1"/>
    <col min="6661" max="6661" width="15.33203125" style="780" customWidth="1"/>
    <col min="6662" max="6662" width="13.44140625" style="780" customWidth="1"/>
    <col min="6663" max="6663" width="9" style="780" customWidth="1"/>
    <col min="6664" max="6912" width="9.33203125" style="780"/>
    <col min="6913" max="6913" width="6.44140625" style="780" customWidth="1"/>
    <col min="6914" max="6914" width="33.77734375" style="780" customWidth="1"/>
    <col min="6915" max="6915" width="13.109375" style="780" customWidth="1"/>
    <col min="6916" max="6916" width="16.109375" style="780" customWidth="1"/>
    <col min="6917" max="6917" width="15.33203125" style="780" customWidth="1"/>
    <col min="6918" max="6918" width="13.44140625" style="780" customWidth="1"/>
    <col min="6919" max="6919" width="9" style="780" customWidth="1"/>
    <col min="6920" max="7168" width="9.33203125" style="780"/>
    <col min="7169" max="7169" width="6.44140625" style="780" customWidth="1"/>
    <col min="7170" max="7170" width="33.77734375" style="780" customWidth="1"/>
    <col min="7171" max="7171" width="13.109375" style="780" customWidth="1"/>
    <col min="7172" max="7172" width="16.109375" style="780" customWidth="1"/>
    <col min="7173" max="7173" width="15.33203125" style="780" customWidth="1"/>
    <col min="7174" max="7174" width="13.44140625" style="780" customWidth="1"/>
    <col min="7175" max="7175" width="9" style="780" customWidth="1"/>
    <col min="7176" max="7424" width="9.33203125" style="780"/>
    <col min="7425" max="7425" width="6.44140625" style="780" customWidth="1"/>
    <col min="7426" max="7426" width="33.77734375" style="780" customWidth="1"/>
    <col min="7427" max="7427" width="13.109375" style="780" customWidth="1"/>
    <col min="7428" max="7428" width="16.109375" style="780" customWidth="1"/>
    <col min="7429" max="7429" width="15.33203125" style="780" customWidth="1"/>
    <col min="7430" max="7430" width="13.44140625" style="780" customWidth="1"/>
    <col min="7431" max="7431" width="9" style="780" customWidth="1"/>
    <col min="7432" max="7680" width="9.33203125" style="780"/>
    <col min="7681" max="7681" width="6.44140625" style="780" customWidth="1"/>
    <col min="7682" max="7682" width="33.77734375" style="780" customWidth="1"/>
    <col min="7683" max="7683" width="13.109375" style="780" customWidth="1"/>
    <col min="7684" max="7684" width="16.109375" style="780" customWidth="1"/>
    <col min="7685" max="7685" width="15.33203125" style="780" customWidth="1"/>
    <col min="7686" max="7686" width="13.44140625" style="780" customWidth="1"/>
    <col min="7687" max="7687" width="9" style="780" customWidth="1"/>
    <col min="7688" max="7936" width="9.33203125" style="780"/>
    <col min="7937" max="7937" width="6.44140625" style="780" customWidth="1"/>
    <col min="7938" max="7938" width="33.77734375" style="780" customWidth="1"/>
    <col min="7939" max="7939" width="13.109375" style="780" customWidth="1"/>
    <col min="7940" max="7940" width="16.109375" style="780" customWidth="1"/>
    <col min="7941" max="7941" width="15.33203125" style="780" customWidth="1"/>
    <col min="7942" max="7942" width="13.44140625" style="780" customWidth="1"/>
    <col min="7943" max="7943" width="9" style="780" customWidth="1"/>
    <col min="7944" max="8192" width="9.33203125" style="780"/>
    <col min="8193" max="8193" width="6.44140625" style="780" customWidth="1"/>
    <col min="8194" max="8194" width="33.77734375" style="780" customWidth="1"/>
    <col min="8195" max="8195" width="13.109375" style="780" customWidth="1"/>
    <col min="8196" max="8196" width="16.109375" style="780" customWidth="1"/>
    <col min="8197" max="8197" width="15.33203125" style="780" customWidth="1"/>
    <col min="8198" max="8198" width="13.44140625" style="780" customWidth="1"/>
    <col min="8199" max="8199" width="9" style="780" customWidth="1"/>
    <col min="8200" max="8448" width="9.33203125" style="780"/>
    <col min="8449" max="8449" width="6.44140625" style="780" customWidth="1"/>
    <col min="8450" max="8450" width="33.77734375" style="780" customWidth="1"/>
    <col min="8451" max="8451" width="13.109375" style="780" customWidth="1"/>
    <col min="8452" max="8452" width="16.109375" style="780" customWidth="1"/>
    <col min="8453" max="8453" width="15.33203125" style="780" customWidth="1"/>
    <col min="8454" max="8454" width="13.44140625" style="780" customWidth="1"/>
    <col min="8455" max="8455" width="9" style="780" customWidth="1"/>
    <col min="8456" max="8704" width="9.33203125" style="780"/>
    <col min="8705" max="8705" width="6.44140625" style="780" customWidth="1"/>
    <col min="8706" max="8706" width="33.77734375" style="780" customWidth="1"/>
    <col min="8707" max="8707" width="13.109375" style="780" customWidth="1"/>
    <col min="8708" max="8708" width="16.109375" style="780" customWidth="1"/>
    <col min="8709" max="8709" width="15.33203125" style="780" customWidth="1"/>
    <col min="8710" max="8710" width="13.44140625" style="780" customWidth="1"/>
    <col min="8711" max="8711" width="9" style="780" customWidth="1"/>
    <col min="8712" max="8960" width="9.33203125" style="780"/>
    <col min="8961" max="8961" width="6.44140625" style="780" customWidth="1"/>
    <col min="8962" max="8962" width="33.77734375" style="780" customWidth="1"/>
    <col min="8963" max="8963" width="13.109375" style="780" customWidth="1"/>
    <col min="8964" max="8964" width="16.109375" style="780" customWidth="1"/>
    <col min="8965" max="8965" width="15.33203125" style="780" customWidth="1"/>
    <col min="8966" max="8966" width="13.44140625" style="780" customWidth="1"/>
    <col min="8967" max="8967" width="9" style="780" customWidth="1"/>
    <col min="8968" max="9216" width="9.33203125" style="780"/>
    <col min="9217" max="9217" width="6.44140625" style="780" customWidth="1"/>
    <col min="9218" max="9218" width="33.77734375" style="780" customWidth="1"/>
    <col min="9219" max="9219" width="13.109375" style="780" customWidth="1"/>
    <col min="9220" max="9220" width="16.109375" style="780" customWidth="1"/>
    <col min="9221" max="9221" width="15.33203125" style="780" customWidth="1"/>
    <col min="9222" max="9222" width="13.44140625" style="780" customWidth="1"/>
    <col min="9223" max="9223" width="9" style="780" customWidth="1"/>
    <col min="9224" max="9472" width="9.33203125" style="780"/>
    <col min="9473" max="9473" width="6.44140625" style="780" customWidth="1"/>
    <col min="9474" max="9474" width="33.77734375" style="780" customWidth="1"/>
    <col min="9475" max="9475" width="13.109375" style="780" customWidth="1"/>
    <col min="9476" max="9476" width="16.109375" style="780" customWidth="1"/>
    <col min="9477" max="9477" width="15.33203125" style="780" customWidth="1"/>
    <col min="9478" max="9478" width="13.44140625" style="780" customWidth="1"/>
    <col min="9479" max="9479" width="9" style="780" customWidth="1"/>
    <col min="9480" max="9728" width="9.33203125" style="780"/>
    <col min="9729" max="9729" width="6.44140625" style="780" customWidth="1"/>
    <col min="9730" max="9730" width="33.77734375" style="780" customWidth="1"/>
    <col min="9731" max="9731" width="13.109375" style="780" customWidth="1"/>
    <col min="9732" max="9732" width="16.109375" style="780" customWidth="1"/>
    <col min="9733" max="9733" width="15.33203125" style="780" customWidth="1"/>
    <col min="9734" max="9734" width="13.44140625" style="780" customWidth="1"/>
    <col min="9735" max="9735" width="9" style="780" customWidth="1"/>
    <col min="9736" max="9984" width="9.33203125" style="780"/>
    <col min="9985" max="9985" width="6.44140625" style="780" customWidth="1"/>
    <col min="9986" max="9986" width="33.77734375" style="780" customWidth="1"/>
    <col min="9987" max="9987" width="13.109375" style="780" customWidth="1"/>
    <col min="9988" max="9988" width="16.109375" style="780" customWidth="1"/>
    <col min="9989" max="9989" width="15.33203125" style="780" customWidth="1"/>
    <col min="9990" max="9990" width="13.44140625" style="780" customWidth="1"/>
    <col min="9991" max="9991" width="9" style="780" customWidth="1"/>
    <col min="9992" max="10240" width="9.33203125" style="780"/>
    <col min="10241" max="10241" width="6.44140625" style="780" customWidth="1"/>
    <col min="10242" max="10242" width="33.77734375" style="780" customWidth="1"/>
    <col min="10243" max="10243" width="13.109375" style="780" customWidth="1"/>
    <col min="10244" max="10244" width="16.109375" style="780" customWidth="1"/>
    <col min="10245" max="10245" width="15.33203125" style="780" customWidth="1"/>
    <col min="10246" max="10246" width="13.44140625" style="780" customWidth="1"/>
    <col min="10247" max="10247" width="9" style="780" customWidth="1"/>
    <col min="10248" max="10496" width="9.33203125" style="780"/>
    <col min="10497" max="10497" width="6.44140625" style="780" customWidth="1"/>
    <col min="10498" max="10498" width="33.77734375" style="780" customWidth="1"/>
    <col min="10499" max="10499" width="13.109375" style="780" customWidth="1"/>
    <col min="10500" max="10500" width="16.109375" style="780" customWidth="1"/>
    <col min="10501" max="10501" width="15.33203125" style="780" customWidth="1"/>
    <col min="10502" max="10502" width="13.44140625" style="780" customWidth="1"/>
    <col min="10503" max="10503" width="9" style="780" customWidth="1"/>
    <col min="10504" max="10752" width="9.33203125" style="780"/>
    <col min="10753" max="10753" width="6.44140625" style="780" customWidth="1"/>
    <col min="10754" max="10754" width="33.77734375" style="780" customWidth="1"/>
    <col min="10755" max="10755" width="13.109375" style="780" customWidth="1"/>
    <col min="10756" max="10756" width="16.109375" style="780" customWidth="1"/>
    <col min="10757" max="10757" width="15.33203125" style="780" customWidth="1"/>
    <col min="10758" max="10758" width="13.44140625" style="780" customWidth="1"/>
    <col min="10759" max="10759" width="9" style="780" customWidth="1"/>
    <col min="10760" max="11008" width="9.33203125" style="780"/>
    <col min="11009" max="11009" width="6.44140625" style="780" customWidth="1"/>
    <col min="11010" max="11010" width="33.77734375" style="780" customWidth="1"/>
    <col min="11011" max="11011" width="13.109375" style="780" customWidth="1"/>
    <col min="11012" max="11012" width="16.109375" style="780" customWidth="1"/>
    <col min="11013" max="11013" width="15.33203125" style="780" customWidth="1"/>
    <col min="11014" max="11014" width="13.44140625" style="780" customWidth="1"/>
    <col min="11015" max="11015" width="9" style="780" customWidth="1"/>
    <col min="11016" max="11264" width="9.33203125" style="780"/>
    <col min="11265" max="11265" width="6.44140625" style="780" customWidth="1"/>
    <col min="11266" max="11266" width="33.77734375" style="780" customWidth="1"/>
    <col min="11267" max="11267" width="13.109375" style="780" customWidth="1"/>
    <col min="11268" max="11268" width="16.109375" style="780" customWidth="1"/>
    <col min="11269" max="11269" width="15.33203125" style="780" customWidth="1"/>
    <col min="11270" max="11270" width="13.44140625" style="780" customWidth="1"/>
    <col min="11271" max="11271" width="9" style="780" customWidth="1"/>
    <col min="11272" max="11520" width="9.33203125" style="780"/>
    <col min="11521" max="11521" width="6.44140625" style="780" customWidth="1"/>
    <col min="11522" max="11522" width="33.77734375" style="780" customWidth="1"/>
    <col min="11523" max="11523" width="13.109375" style="780" customWidth="1"/>
    <col min="11524" max="11524" width="16.109375" style="780" customWidth="1"/>
    <col min="11525" max="11525" width="15.33203125" style="780" customWidth="1"/>
    <col min="11526" max="11526" width="13.44140625" style="780" customWidth="1"/>
    <col min="11527" max="11527" width="9" style="780" customWidth="1"/>
    <col min="11528" max="11776" width="9.33203125" style="780"/>
    <col min="11777" max="11777" width="6.44140625" style="780" customWidth="1"/>
    <col min="11778" max="11778" width="33.77734375" style="780" customWidth="1"/>
    <col min="11779" max="11779" width="13.109375" style="780" customWidth="1"/>
    <col min="11780" max="11780" width="16.109375" style="780" customWidth="1"/>
    <col min="11781" max="11781" width="15.33203125" style="780" customWidth="1"/>
    <col min="11782" max="11782" width="13.44140625" style="780" customWidth="1"/>
    <col min="11783" max="11783" width="9" style="780" customWidth="1"/>
    <col min="11784" max="12032" width="9.33203125" style="780"/>
    <col min="12033" max="12033" width="6.44140625" style="780" customWidth="1"/>
    <col min="12034" max="12034" width="33.77734375" style="780" customWidth="1"/>
    <col min="12035" max="12035" width="13.109375" style="780" customWidth="1"/>
    <col min="12036" max="12036" width="16.109375" style="780" customWidth="1"/>
    <col min="12037" max="12037" width="15.33203125" style="780" customWidth="1"/>
    <col min="12038" max="12038" width="13.44140625" style="780" customWidth="1"/>
    <col min="12039" max="12039" width="9" style="780" customWidth="1"/>
    <col min="12040" max="12288" width="9.33203125" style="780"/>
    <col min="12289" max="12289" width="6.44140625" style="780" customWidth="1"/>
    <col min="12290" max="12290" width="33.77734375" style="780" customWidth="1"/>
    <col min="12291" max="12291" width="13.109375" style="780" customWidth="1"/>
    <col min="12292" max="12292" width="16.109375" style="780" customWidth="1"/>
    <col min="12293" max="12293" width="15.33203125" style="780" customWidth="1"/>
    <col min="12294" max="12294" width="13.44140625" style="780" customWidth="1"/>
    <col min="12295" max="12295" width="9" style="780" customWidth="1"/>
    <col min="12296" max="12544" width="9.33203125" style="780"/>
    <col min="12545" max="12545" width="6.44140625" style="780" customWidth="1"/>
    <col min="12546" max="12546" width="33.77734375" style="780" customWidth="1"/>
    <col min="12547" max="12547" width="13.109375" style="780" customWidth="1"/>
    <col min="12548" max="12548" width="16.109375" style="780" customWidth="1"/>
    <col min="12549" max="12549" width="15.33203125" style="780" customWidth="1"/>
    <col min="12550" max="12550" width="13.44140625" style="780" customWidth="1"/>
    <col min="12551" max="12551" width="9" style="780" customWidth="1"/>
    <col min="12552" max="12800" width="9.33203125" style="780"/>
    <col min="12801" max="12801" width="6.44140625" style="780" customWidth="1"/>
    <col min="12802" max="12802" width="33.77734375" style="780" customWidth="1"/>
    <col min="12803" max="12803" width="13.109375" style="780" customWidth="1"/>
    <col min="12804" max="12804" width="16.109375" style="780" customWidth="1"/>
    <col min="12805" max="12805" width="15.33203125" style="780" customWidth="1"/>
    <col min="12806" max="12806" width="13.44140625" style="780" customWidth="1"/>
    <col min="12807" max="12807" width="9" style="780" customWidth="1"/>
    <col min="12808" max="13056" width="9.33203125" style="780"/>
    <col min="13057" max="13057" width="6.44140625" style="780" customWidth="1"/>
    <col min="13058" max="13058" width="33.77734375" style="780" customWidth="1"/>
    <col min="13059" max="13059" width="13.109375" style="780" customWidth="1"/>
    <col min="13060" max="13060" width="16.109375" style="780" customWidth="1"/>
    <col min="13061" max="13061" width="15.33203125" style="780" customWidth="1"/>
    <col min="13062" max="13062" width="13.44140625" style="780" customWidth="1"/>
    <col min="13063" max="13063" width="9" style="780" customWidth="1"/>
    <col min="13064" max="13312" width="9.33203125" style="780"/>
    <col min="13313" max="13313" width="6.44140625" style="780" customWidth="1"/>
    <col min="13314" max="13314" width="33.77734375" style="780" customWidth="1"/>
    <col min="13315" max="13315" width="13.109375" style="780" customWidth="1"/>
    <col min="13316" max="13316" width="16.109375" style="780" customWidth="1"/>
    <col min="13317" max="13317" width="15.33203125" style="780" customWidth="1"/>
    <col min="13318" max="13318" width="13.44140625" style="780" customWidth="1"/>
    <col min="13319" max="13319" width="9" style="780" customWidth="1"/>
    <col min="13320" max="13568" width="9.33203125" style="780"/>
    <col min="13569" max="13569" width="6.44140625" style="780" customWidth="1"/>
    <col min="13570" max="13570" width="33.77734375" style="780" customWidth="1"/>
    <col min="13571" max="13571" width="13.109375" style="780" customWidth="1"/>
    <col min="13572" max="13572" width="16.109375" style="780" customWidth="1"/>
    <col min="13573" max="13573" width="15.33203125" style="780" customWidth="1"/>
    <col min="13574" max="13574" width="13.44140625" style="780" customWidth="1"/>
    <col min="13575" max="13575" width="9" style="780" customWidth="1"/>
    <col min="13576" max="13824" width="9.33203125" style="780"/>
    <col min="13825" max="13825" width="6.44140625" style="780" customWidth="1"/>
    <col min="13826" max="13826" width="33.77734375" style="780" customWidth="1"/>
    <col min="13827" max="13827" width="13.109375" style="780" customWidth="1"/>
    <col min="13828" max="13828" width="16.109375" style="780" customWidth="1"/>
    <col min="13829" max="13829" width="15.33203125" style="780" customWidth="1"/>
    <col min="13830" max="13830" width="13.44140625" style="780" customWidth="1"/>
    <col min="13831" max="13831" width="9" style="780" customWidth="1"/>
    <col min="13832" max="14080" width="9.33203125" style="780"/>
    <col min="14081" max="14081" width="6.44140625" style="780" customWidth="1"/>
    <col min="14082" max="14082" width="33.77734375" style="780" customWidth="1"/>
    <col min="14083" max="14083" width="13.109375" style="780" customWidth="1"/>
    <col min="14084" max="14084" width="16.109375" style="780" customWidth="1"/>
    <col min="14085" max="14085" width="15.33203125" style="780" customWidth="1"/>
    <col min="14086" max="14086" width="13.44140625" style="780" customWidth="1"/>
    <col min="14087" max="14087" width="9" style="780" customWidth="1"/>
    <col min="14088" max="14336" width="9.33203125" style="780"/>
    <col min="14337" max="14337" width="6.44140625" style="780" customWidth="1"/>
    <col min="14338" max="14338" width="33.77734375" style="780" customWidth="1"/>
    <col min="14339" max="14339" width="13.109375" style="780" customWidth="1"/>
    <col min="14340" max="14340" width="16.109375" style="780" customWidth="1"/>
    <col min="14341" max="14341" width="15.33203125" style="780" customWidth="1"/>
    <col min="14342" max="14342" width="13.44140625" style="780" customWidth="1"/>
    <col min="14343" max="14343" width="9" style="780" customWidth="1"/>
    <col min="14344" max="14592" width="9.33203125" style="780"/>
    <col min="14593" max="14593" width="6.44140625" style="780" customWidth="1"/>
    <col min="14594" max="14594" width="33.77734375" style="780" customWidth="1"/>
    <col min="14595" max="14595" width="13.109375" style="780" customWidth="1"/>
    <col min="14596" max="14596" width="16.109375" style="780" customWidth="1"/>
    <col min="14597" max="14597" width="15.33203125" style="780" customWidth="1"/>
    <col min="14598" max="14598" width="13.44140625" style="780" customWidth="1"/>
    <col min="14599" max="14599" width="9" style="780" customWidth="1"/>
    <col min="14600" max="14848" width="9.33203125" style="780"/>
    <col min="14849" max="14849" width="6.44140625" style="780" customWidth="1"/>
    <col min="14850" max="14850" width="33.77734375" style="780" customWidth="1"/>
    <col min="14851" max="14851" width="13.109375" style="780" customWidth="1"/>
    <col min="14852" max="14852" width="16.109375" style="780" customWidth="1"/>
    <col min="14853" max="14853" width="15.33203125" style="780" customWidth="1"/>
    <col min="14854" max="14854" width="13.44140625" style="780" customWidth="1"/>
    <col min="14855" max="14855" width="9" style="780" customWidth="1"/>
    <col min="14856" max="15104" width="9.33203125" style="780"/>
    <col min="15105" max="15105" width="6.44140625" style="780" customWidth="1"/>
    <col min="15106" max="15106" width="33.77734375" style="780" customWidth="1"/>
    <col min="15107" max="15107" width="13.109375" style="780" customWidth="1"/>
    <col min="15108" max="15108" width="16.109375" style="780" customWidth="1"/>
    <col min="15109" max="15109" width="15.33203125" style="780" customWidth="1"/>
    <col min="15110" max="15110" width="13.44140625" style="780" customWidth="1"/>
    <col min="15111" max="15111" width="9" style="780" customWidth="1"/>
    <col min="15112" max="15360" width="9.33203125" style="780"/>
    <col min="15361" max="15361" width="6.44140625" style="780" customWidth="1"/>
    <col min="15362" max="15362" width="33.77734375" style="780" customWidth="1"/>
    <col min="15363" max="15363" width="13.109375" style="780" customWidth="1"/>
    <col min="15364" max="15364" width="16.109375" style="780" customWidth="1"/>
    <col min="15365" max="15365" width="15.33203125" style="780" customWidth="1"/>
    <col min="15366" max="15366" width="13.44140625" style="780" customWidth="1"/>
    <col min="15367" max="15367" width="9" style="780" customWidth="1"/>
    <col min="15368" max="15616" width="9.33203125" style="780"/>
    <col min="15617" max="15617" width="6.44140625" style="780" customWidth="1"/>
    <col min="15618" max="15618" width="33.77734375" style="780" customWidth="1"/>
    <col min="15619" max="15619" width="13.109375" style="780" customWidth="1"/>
    <col min="15620" max="15620" width="16.109375" style="780" customWidth="1"/>
    <col min="15621" max="15621" width="15.33203125" style="780" customWidth="1"/>
    <col min="15622" max="15622" width="13.44140625" style="780" customWidth="1"/>
    <col min="15623" max="15623" width="9" style="780" customWidth="1"/>
    <col min="15624" max="15872" width="9.33203125" style="780"/>
    <col min="15873" max="15873" width="6.44140625" style="780" customWidth="1"/>
    <col min="15874" max="15874" width="33.77734375" style="780" customWidth="1"/>
    <col min="15875" max="15875" width="13.109375" style="780" customWidth="1"/>
    <col min="15876" max="15876" width="16.109375" style="780" customWidth="1"/>
    <col min="15877" max="15877" width="15.33203125" style="780" customWidth="1"/>
    <col min="15878" max="15878" width="13.44140625" style="780" customWidth="1"/>
    <col min="15879" max="15879" width="9" style="780" customWidth="1"/>
    <col min="15880" max="16128" width="9.33203125" style="780"/>
    <col min="16129" max="16129" width="6.44140625" style="780" customWidth="1"/>
    <col min="16130" max="16130" width="33.77734375" style="780" customWidth="1"/>
    <col min="16131" max="16131" width="13.109375" style="780" customWidth="1"/>
    <col min="16132" max="16132" width="16.109375" style="780" customWidth="1"/>
    <col min="16133" max="16133" width="15.33203125" style="780" customWidth="1"/>
    <col min="16134" max="16134" width="13.44140625" style="780" customWidth="1"/>
    <col min="16135" max="16135" width="9" style="780" customWidth="1"/>
    <col min="16136" max="16384" width="9.33203125" style="780"/>
  </cols>
  <sheetData>
    <row r="3" spans="1:7" ht="13.8" thickBot="1" x14ac:dyDescent="0.3"/>
    <row r="4" spans="1:7" ht="48.75" customHeight="1" thickBot="1" x14ac:dyDescent="0.3">
      <c r="A4" s="781" t="s">
        <v>1395</v>
      </c>
      <c r="B4" s="782" t="s">
        <v>0</v>
      </c>
      <c r="C4" s="783" t="s">
        <v>2287</v>
      </c>
      <c r="D4" s="784" t="s">
        <v>2288</v>
      </c>
      <c r="E4" s="784" t="s">
        <v>2289</v>
      </c>
      <c r="F4" s="784" t="s">
        <v>1396</v>
      </c>
      <c r="G4" s="785"/>
    </row>
    <row r="5" spans="1:7" ht="15.75" customHeight="1" x14ac:dyDescent="0.25">
      <c r="A5" s="873" t="s">
        <v>407</v>
      </c>
      <c r="B5" s="874" t="s">
        <v>148</v>
      </c>
      <c r="C5" s="875">
        <v>6</v>
      </c>
      <c r="D5" s="875">
        <v>6</v>
      </c>
      <c r="E5" s="876">
        <v>6</v>
      </c>
      <c r="F5" s="877">
        <f>E5/D5*100</f>
        <v>100</v>
      </c>
      <c r="G5" s="785"/>
    </row>
    <row r="6" spans="1:7" ht="18.75" customHeight="1" x14ac:dyDescent="0.25">
      <c r="A6" s="873" t="s">
        <v>423</v>
      </c>
      <c r="B6" s="878" t="s">
        <v>755</v>
      </c>
      <c r="C6" s="877">
        <v>190</v>
      </c>
      <c r="D6" s="877">
        <v>190</v>
      </c>
      <c r="E6" s="877">
        <v>185</v>
      </c>
      <c r="F6" s="877">
        <f t="shared" ref="F6:F25" si="0">E6/D6*100</f>
        <v>97.368421052631575</v>
      </c>
      <c r="G6" s="785"/>
    </row>
    <row r="7" spans="1:7" ht="22.5" customHeight="1" x14ac:dyDescent="0.25">
      <c r="A7" s="873">
        <v>3</v>
      </c>
      <c r="B7" s="878" t="s">
        <v>756</v>
      </c>
      <c r="C7" s="877">
        <v>43.5</v>
      </c>
      <c r="D7" s="877">
        <v>43.5</v>
      </c>
      <c r="E7" s="877">
        <v>40</v>
      </c>
      <c r="F7" s="877">
        <f t="shared" si="0"/>
        <v>91.954022988505741</v>
      </c>
      <c r="G7" s="786"/>
    </row>
    <row r="8" spans="1:7" ht="26.25" customHeight="1" x14ac:dyDescent="0.25">
      <c r="A8" s="873">
        <v>4</v>
      </c>
      <c r="B8" s="879" t="s">
        <v>757</v>
      </c>
      <c r="C8" s="877">
        <v>122.5</v>
      </c>
      <c r="D8" s="877">
        <v>121.5</v>
      </c>
      <c r="E8" s="877">
        <v>115</v>
      </c>
      <c r="F8" s="877">
        <f t="shared" si="0"/>
        <v>94.650205761316869</v>
      </c>
      <c r="G8" s="785"/>
    </row>
    <row r="9" spans="1:7" ht="25.5" customHeight="1" x14ac:dyDescent="0.25">
      <c r="A9" s="873">
        <v>5</v>
      </c>
      <c r="B9" s="879" t="s">
        <v>1397</v>
      </c>
      <c r="C9" s="877">
        <v>60.5</v>
      </c>
      <c r="D9" s="877">
        <v>60.5</v>
      </c>
      <c r="E9" s="877">
        <v>47</v>
      </c>
      <c r="F9" s="877">
        <f t="shared" si="0"/>
        <v>77.685950413223139</v>
      </c>
      <c r="G9" s="785"/>
    </row>
    <row r="10" spans="1:7" ht="27" customHeight="1" x14ac:dyDescent="0.25">
      <c r="A10" s="873">
        <v>6</v>
      </c>
      <c r="B10" s="879" t="s">
        <v>776</v>
      </c>
      <c r="C10" s="877">
        <v>61.5</v>
      </c>
      <c r="D10" s="877">
        <v>61.5</v>
      </c>
      <c r="E10" s="877">
        <v>51</v>
      </c>
      <c r="F10" s="877">
        <f t="shared" si="0"/>
        <v>82.926829268292678</v>
      </c>
      <c r="G10" s="785"/>
    </row>
    <row r="11" spans="1:7" ht="28.5" customHeight="1" x14ac:dyDescent="0.25">
      <c r="A11" s="873">
        <v>7</v>
      </c>
      <c r="B11" s="879" t="s">
        <v>1398</v>
      </c>
      <c r="C11" s="877">
        <v>69.5</v>
      </c>
      <c r="D11" s="877">
        <v>69.5</v>
      </c>
      <c r="E11" s="877">
        <v>67</v>
      </c>
      <c r="F11" s="877">
        <f t="shared" si="0"/>
        <v>96.402877697841731</v>
      </c>
      <c r="G11" s="785"/>
    </row>
    <row r="12" spans="1:7" ht="26.25" customHeight="1" x14ac:dyDescent="0.25">
      <c r="A12" s="873">
        <v>8</v>
      </c>
      <c r="B12" s="879" t="s">
        <v>1399</v>
      </c>
      <c r="C12" s="877">
        <v>60</v>
      </c>
      <c r="D12" s="877">
        <v>57</v>
      </c>
      <c r="E12" s="877">
        <v>57</v>
      </c>
      <c r="F12" s="877">
        <f t="shared" si="0"/>
        <v>100</v>
      </c>
      <c r="G12" s="785"/>
    </row>
    <row r="13" spans="1:7" ht="18.75" customHeight="1" x14ac:dyDescent="0.25">
      <c r="A13" s="873">
        <v>9</v>
      </c>
      <c r="B13" s="874" t="s">
        <v>1400</v>
      </c>
      <c r="C13" s="877">
        <v>67</v>
      </c>
      <c r="D13" s="877">
        <v>62</v>
      </c>
      <c r="E13" s="877">
        <v>58</v>
      </c>
      <c r="F13" s="877">
        <f t="shared" si="0"/>
        <v>93.548387096774192</v>
      </c>
      <c r="G13" s="785"/>
    </row>
    <row r="14" spans="1:7" ht="21" customHeight="1" x14ac:dyDescent="0.25">
      <c r="A14" s="873">
        <v>10</v>
      </c>
      <c r="B14" s="879" t="s">
        <v>763</v>
      </c>
      <c r="C14" s="877">
        <v>66</v>
      </c>
      <c r="D14" s="877">
        <v>64</v>
      </c>
      <c r="E14" s="880">
        <v>60</v>
      </c>
      <c r="F14" s="877">
        <f t="shared" si="0"/>
        <v>93.75</v>
      </c>
      <c r="G14" s="785"/>
    </row>
    <row r="15" spans="1:7" ht="27" customHeight="1" x14ac:dyDescent="0.25">
      <c r="A15" s="873">
        <v>11</v>
      </c>
      <c r="B15" s="881" t="s">
        <v>764</v>
      </c>
      <c r="C15" s="877">
        <v>13</v>
      </c>
      <c r="D15" s="877">
        <v>13</v>
      </c>
      <c r="E15" s="877">
        <v>13</v>
      </c>
      <c r="F15" s="877">
        <f t="shared" si="0"/>
        <v>100</v>
      </c>
      <c r="G15" s="785"/>
    </row>
    <row r="16" spans="1:7" ht="20.25" customHeight="1" x14ac:dyDescent="0.25">
      <c r="A16" s="873">
        <v>12</v>
      </c>
      <c r="B16" s="879" t="s">
        <v>1401</v>
      </c>
      <c r="C16" s="877">
        <v>63.5</v>
      </c>
      <c r="D16" s="877">
        <v>60.5</v>
      </c>
      <c r="E16" s="877">
        <v>55</v>
      </c>
      <c r="F16" s="877">
        <f t="shared" si="0"/>
        <v>90.909090909090907</v>
      </c>
      <c r="G16" s="785"/>
    </row>
    <row r="17" spans="1:7" ht="24.75" customHeight="1" x14ac:dyDescent="0.25">
      <c r="A17" s="873">
        <v>13</v>
      </c>
      <c r="B17" s="879" t="s">
        <v>766</v>
      </c>
      <c r="C17" s="877">
        <v>4</v>
      </c>
      <c r="D17" s="877">
        <v>4</v>
      </c>
      <c r="E17" s="877">
        <v>4</v>
      </c>
      <c r="F17" s="877">
        <f t="shared" si="0"/>
        <v>100</v>
      </c>
      <c r="G17" s="785"/>
    </row>
    <row r="18" spans="1:7" ht="27" customHeight="1" x14ac:dyDescent="0.25">
      <c r="A18" s="873">
        <v>14</v>
      </c>
      <c r="B18" s="879" t="s">
        <v>767</v>
      </c>
      <c r="C18" s="877">
        <v>54</v>
      </c>
      <c r="D18" s="877">
        <v>54</v>
      </c>
      <c r="E18" s="877">
        <v>54</v>
      </c>
      <c r="F18" s="877">
        <f t="shared" si="0"/>
        <v>100</v>
      </c>
      <c r="G18" s="786"/>
    </row>
    <row r="19" spans="1:7" ht="18" customHeight="1" x14ac:dyDescent="0.25">
      <c r="A19" s="873">
        <v>15</v>
      </c>
      <c r="B19" s="874" t="s">
        <v>1402</v>
      </c>
      <c r="C19" s="877">
        <v>58</v>
      </c>
      <c r="D19" s="877">
        <v>59</v>
      </c>
      <c r="E19" s="877">
        <v>54</v>
      </c>
      <c r="F19" s="877">
        <f t="shared" si="0"/>
        <v>91.525423728813564</v>
      </c>
      <c r="G19" s="785"/>
    </row>
    <row r="20" spans="1:7" ht="16.5" customHeight="1" x14ac:dyDescent="0.25">
      <c r="A20" s="873">
        <v>16</v>
      </c>
      <c r="B20" s="874" t="s">
        <v>769</v>
      </c>
      <c r="C20" s="877">
        <v>127</v>
      </c>
      <c r="D20" s="877">
        <v>127</v>
      </c>
      <c r="E20" s="877">
        <v>112</v>
      </c>
      <c r="F20" s="877">
        <f t="shared" si="0"/>
        <v>88.188976377952756</v>
      </c>
      <c r="G20" s="787"/>
    </row>
    <row r="21" spans="1:7" ht="16.5" customHeight="1" x14ac:dyDescent="0.25">
      <c r="A21" s="873">
        <v>17</v>
      </c>
      <c r="B21" s="874" t="s">
        <v>770</v>
      </c>
      <c r="C21" s="877">
        <v>19</v>
      </c>
      <c r="D21" s="877">
        <v>19</v>
      </c>
      <c r="E21" s="877">
        <v>19</v>
      </c>
      <c r="F21" s="877">
        <f t="shared" si="0"/>
        <v>100</v>
      </c>
      <c r="G21" s="787"/>
    </row>
    <row r="22" spans="1:7" ht="24" customHeight="1" x14ac:dyDescent="0.25">
      <c r="A22" s="873">
        <v>18</v>
      </c>
      <c r="B22" s="879" t="s">
        <v>777</v>
      </c>
      <c r="C22" s="877">
        <v>23</v>
      </c>
      <c r="D22" s="877">
        <v>23</v>
      </c>
      <c r="E22" s="877">
        <v>19</v>
      </c>
      <c r="F22" s="877">
        <f t="shared" si="0"/>
        <v>82.608695652173907</v>
      </c>
      <c r="G22" s="787"/>
    </row>
    <row r="23" spans="1:7" ht="20.25" customHeight="1" x14ac:dyDescent="0.25">
      <c r="A23" s="873">
        <v>19</v>
      </c>
      <c r="B23" s="879" t="s">
        <v>772</v>
      </c>
      <c r="C23" s="877">
        <v>11</v>
      </c>
      <c r="D23" s="877">
        <v>11</v>
      </c>
      <c r="E23" s="877">
        <v>9</v>
      </c>
      <c r="F23" s="877">
        <f t="shared" si="0"/>
        <v>81.818181818181827</v>
      </c>
      <c r="G23" s="787"/>
    </row>
    <row r="24" spans="1:7" ht="14.4" x14ac:dyDescent="0.3">
      <c r="A24" s="882"/>
      <c r="B24" s="883" t="s">
        <v>1153</v>
      </c>
      <c r="C24" s="884">
        <f>SUM(C6:C23)</f>
        <v>1113</v>
      </c>
      <c r="D24" s="884">
        <f>SUM(D6:D23)</f>
        <v>1100</v>
      </c>
      <c r="E24" s="884">
        <f>SUM(E6:E23)</f>
        <v>1019</v>
      </c>
      <c r="F24" s="888">
        <f t="shared" si="0"/>
        <v>92.63636363636364</v>
      </c>
      <c r="G24" s="787"/>
    </row>
    <row r="25" spans="1:7" ht="14.4" x14ac:dyDescent="0.3">
      <c r="A25" s="885"/>
      <c r="B25" s="886" t="s">
        <v>1322</v>
      </c>
      <c r="C25" s="887">
        <f>C5+C24</f>
        <v>1119</v>
      </c>
      <c r="D25" s="887">
        <f>D5+D24</f>
        <v>1106</v>
      </c>
      <c r="E25" s="887">
        <f>E24+E5</f>
        <v>1025</v>
      </c>
      <c r="F25" s="888">
        <f t="shared" si="0"/>
        <v>92.676311030741402</v>
      </c>
      <c r="G25" s="787"/>
    </row>
    <row r="26" spans="1:7" x14ac:dyDescent="0.25">
      <c r="A26" s="787"/>
      <c r="B26" s="787"/>
      <c r="C26" s="787"/>
      <c r="D26" s="787"/>
      <c r="E26" s="787"/>
      <c r="F26" s="787"/>
      <c r="G26" s="787"/>
    </row>
    <row r="27" spans="1:7" x14ac:dyDescent="0.25">
      <c r="A27" s="785"/>
      <c r="B27" s="788"/>
      <c r="C27" s="785"/>
      <c r="D27" s="785"/>
      <c r="E27" s="785"/>
      <c r="F27" s="785"/>
      <c r="G27" s="787"/>
    </row>
    <row r="28" spans="1:7" x14ac:dyDescent="0.25">
      <c r="A28" s="785"/>
      <c r="B28" s="789"/>
      <c r="C28" s="785"/>
      <c r="D28" s="785"/>
      <c r="E28" s="785"/>
      <c r="F28" s="785"/>
      <c r="G28" s="787"/>
    </row>
    <row r="29" spans="1:7" x14ac:dyDescent="0.25">
      <c r="A29" s="787"/>
      <c r="B29" s="787"/>
      <c r="C29" s="787"/>
      <c r="D29" s="787"/>
      <c r="E29" s="787"/>
      <c r="F29" s="787"/>
      <c r="G29" s="787"/>
    </row>
    <row r="30" spans="1:7" x14ac:dyDescent="0.25">
      <c r="A30" s="787"/>
      <c r="B30" s="787"/>
      <c r="C30" s="787"/>
      <c r="D30" s="787"/>
      <c r="E30" s="787"/>
      <c r="F30" s="787"/>
      <c r="G30" s="787"/>
    </row>
    <row r="31" spans="1:7" x14ac:dyDescent="0.25">
      <c r="A31" s="787"/>
      <c r="B31" s="787"/>
      <c r="C31" s="787"/>
      <c r="D31" s="787"/>
      <c r="E31" s="787"/>
      <c r="F31" s="787"/>
      <c r="G31" s="787"/>
    </row>
    <row r="32" spans="1:7" x14ac:dyDescent="0.25">
      <c r="A32" s="787"/>
      <c r="B32" s="787"/>
      <c r="C32" s="787"/>
      <c r="D32" s="787"/>
      <c r="E32" s="787"/>
      <c r="F32" s="787"/>
      <c r="G32" s="787"/>
    </row>
    <row r="33" spans="1:7" x14ac:dyDescent="0.25">
      <c r="A33" s="787"/>
      <c r="B33" s="787"/>
      <c r="C33" s="787"/>
      <c r="D33" s="787"/>
      <c r="E33" s="787"/>
      <c r="F33" s="787"/>
      <c r="G33" s="787"/>
    </row>
    <row r="34" spans="1:7" x14ac:dyDescent="0.25">
      <c r="A34" s="785"/>
      <c r="B34" s="790"/>
      <c r="C34" s="785"/>
      <c r="D34" s="785"/>
      <c r="E34" s="785"/>
      <c r="F34" s="785"/>
      <c r="G34" s="787"/>
    </row>
    <row r="35" spans="1:7" x14ac:dyDescent="0.25">
      <c r="A35" s="785"/>
      <c r="B35" s="791"/>
      <c r="C35" s="785"/>
      <c r="D35" s="785"/>
      <c r="E35" s="785"/>
      <c r="F35" s="785"/>
      <c r="G35" s="787"/>
    </row>
    <row r="36" spans="1:7" x14ac:dyDescent="0.25">
      <c r="A36" s="787"/>
      <c r="B36" s="792"/>
      <c r="C36" s="787"/>
      <c r="D36" s="787"/>
      <c r="E36" s="787"/>
      <c r="F36" s="787"/>
      <c r="G36" s="787"/>
    </row>
    <row r="37" spans="1:7" x14ac:dyDescent="0.25">
      <c r="A37" s="787"/>
      <c r="B37" s="791"/>
      <c r="C37" s="787"/>
      <c r="D37" s="787"/>
      <c r="E37" s="787"/>
      <c r="F37" s="787"/>
      <c r="G37" s="787"/>
    </row>
    <row r="38" spans="1:7" x14ac:dyDescent="0.25">
      <c r="A38" s="787"/>
      <c r="B38" s="790"/>
      <c r="C38" s="787"/>
      <c r="D38" s="787"/>
      <c r="E38" s="787"/>
      <c r="F38" s="787"/>
      <c r="G38" s="787"/>
    </row>
    <row r="39" spans="1:7" x14ac:dyDescent="0.25">
      <c r="A39" s="787"/>
      <c r="B39" s="790"/>
      <c r="C39" s="787"/>
      <c r="D39" s="787"/>
      <c r="E39" s="787"/>
      <c r="F39" s="787"/>
      <c r="G39" s="787"/>
    </row>
    <row r="40" spans="1:7" x14ac:dyDescent="0.25">
      <c r="A40" s="787"/>
      <c r="B40" s="790"/>
      <c r="C40" s="787"/>
      <c r="D40" s="787"/>
      <c r="E40" s="787"/>
      <c r="F40" s="787"/>
      <c r="G40" s="787"/>
    </row>
    <row r="41" spans="1:7" x14ac:dyDescent="0.25">
      <c r="A41" s="787"/>
      <c r="B41" s="790"/>
      <c r="C41" s="787"/>
      <c r="D41" s="787"/>
      <c r="E41" s="787"/>
      <c r="F41" s="787"/>
      <c r="G41" s="787"/>
    </row>
    <row r="42" spans="1:7" x14ac:dyDescent="0.25">
      <c r="A42" s="787"/>
      <c r="B42" s="790"/>
      <c r="C42" s="787"/>
      <c r="D42" s="787"/>
      <c r="E42" s="787"/>
      <c r="F42" s="787"/>
      <c r="G42" s="787"/>
    </row>
    <row r="43" spans="1:7" x14ac:dyDescent="0.25">
      <c r="A43" s="787"/>
      <c r="B43" s="790"/>
      <c r="C43" s="787"/>
      <c r="D43" s="787"/>
      <c r="E43" s="787"/>
      <c r="F43" s="787"/>
      <c r="G43" s="787"/>
    </row>
  </sheetData>
  <pageMargins left="0.59055118110236227" right="0.59055118110236227" top="0.98425196850393704" bottom="0.98425196850393704" header="0.70866141732283472" footer="0.51181102362204722"/>
  <pageSetup paperSize="9" orientation="portrait" r:id="rId1"/>
  <headerFooter alignWithMargins="0">
    <oddHeader>&amp;C
Zalaegerszeg Megyei Jogú Város Önkormányzata és az általa irányított költségvetési szervek
               tervezett  létszáma és a tényleges létszám alakulása 2021. évben&amp;R24. melléklet
Adatok: főben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C18"/>
  <sheetViews>
    <sheetView workbookViewId="0">
      <selection activeCell="A8" sqref="A8"/>
    </sheetView>
  </sheetViews>
  <sheetFormatPr defaultRowHeight="13.2" x14ac:dyDescent="0.25"/>
  <cols>
    <col min="1" max="1" width="54.77734375" customWidth="1"/>
    <col min="2" max="2" width="17.33203125" customWidth="1"/>
    <col min="3" max="3" width="16" customWidth="1"/>
    <col min="257" max="257" width="54.77734375" customWidth="1"/>
    <col min="258" max="258" width="17.33203125" customWidth="1"/>
    <col min="259" max="259" width="16" customWidth="1"/>
    <col min="513" max="513" width="54.77734375" customWidth="1"/>
    <col min="514" max="514" width="17.33203125" customWidth="1"/>
    <col min="515" max="515" width="16" customWidth="1"/>
    <col min="769" max="769" width="54.77734375" customWidth="1"/>
    <col min="770" max="770" width="17.33203125" customWidth="1"/>
    <col min="771" max="771" width="16" customWidth="1"/>
    <col min="1025" max="1025" width="54.77734375" customWidth="1"/>
    <col min="1026" max="1026" width="17.33203125" customWidth="1"/>
    <col min="1027" max="1027" width="16" customWidth="1"/>
    <col min="1281" max="1281" width="54.77734375" customWidth="1"/>
    <col min="1282" max="1282" width="17.33203125" customWidth="1"/>
    <col min="1283" max="1283" width="16" customWidth="1"/>
    <col min="1537" max="1537" width="54.77734375" customWidth="1"/>
    <col min="1538" max="1538" width="17.33203125" customWidth="1"/>
    <col min="1539" max="1539" width="16" customWidth="1"/>
    <col min="1793" max="1793" width="54.77734375" customWidth="1"/>
    <col min="1794" max="1794" width="17.33203125" customWidth="1"/>
    <col min="1795" max="1795" width="16" customWidth="1"/>
    <col min="2049" max="2049" width="54.77734375" customWidth="1"/>
    <col min="2050" max="2050" width="17.33203125" customWidth="1"/>
    <col min="2051" max="2051" width="16" customWidth="1"/>
    <col min="2305" max="2305" width="54.77734375" customWidth="1"/>
    <col min="2306" max="2306" width="17.33203125" customWidth="1"/>
    <col min="2307" max="2307" width="16" customWidth="1"/>
    <col min="2561" max="2561" width="54.77734375" customWidth="1"/>
    <col min="2562" max="2562" width="17.33203125" customWidth="1"/>
    <col min="2563" max="2563" width="16" customWidth="1"/>
    <col min="2817" max="2817" width="54.77734375" customWidth="1"/>
    <col min="2818" max="2818" width="17.33203125" customWidth="1"/>
    <col min="2819" max="2819" width="16" customWidth="1"/>
    <col min="3073" max="3073" width="54.77734375" customWidth="1"/>
    <col min="3074" max="3074" width="17.33203125" customWidth="1"/>
    <col min="3075" max="3075" width="16" customWidth="1"/>
    <col min="3329" max="3329" width="54.77734375" customWidth="1"/>
    <col min="3330" max="3330" width="17.33203125" customWidth="1"/>
    <col min="3331" max="3331" width="16" customWidth="1"/>
    <col min="3585" max="3585" width="54.77734375" customWidth="1"/>
    <col min="3586" max="3586" width="17.33203125" customWidth="1"/>
    <col min="3587" max="3587" width="16" customWidth="1"/>
    <col min="3841" max="3841" width="54.77734375" customWidth="1"/>
    <col min="3842" max="3842" width="17.33203125" customWidth="1"/>
    <col min="3843" max="3843" width="16" customWidth="1"/>
    <col min="4097" max="4097" width="54.77734375" customWidth="1"/>
    <col min="4098" max="4098" width="17.33203125" customWidth="1"/>
    <col min="4099" max="4099" width="16" customWidth="1"/>
    <col min="4353" max="4353" width="54.77734375" customWidth="1"/>
    <col min="4354" max="4354" width="17.33203125" customWidth="1"/>
    <col min="4355" max="4355" width="16" customWidth="1"/>
    <col min="4609" max="4609" width="54.77734375" customWidth="1"/>
    <col min="4610" max="4610" width="17.33203125" customWidth="1"/>
    <col min="4611" max="4611" width="16" customWidth="1"/>
    <col min="4865" max="4865" width="54.77734375" customWidth="1"/>
    <col min="4866" max="4866" width="17.33203125" customWidth="1"/>
    <col min="4867" max="4867" width="16" customWidth="1"/>
    <col min="5121" max="5121" width="54.77734375" customWidth="1"/>
    <col min="5122" max="5122" width="17.33203125" customWidth="1"/>
    <col min="5123" max="5123" width="16" customWidth="1"/>
    <col min="5377" max="5377" width="54.77734375" customWidth="1"/>
    <col min="5378" max="5378" width="17.33203125" customWidth="1"/>
    <col min="5379" max="5379" width="16" customWidth="1"/>
    <col min="5633" max="5633" width="54.77734375" customWidth="1"/>
    <col min="5634" max="5634" width="17.33203125" customWidth="1"/>
    <col min="5635" max="5635" width="16" customWidth="1"/>
    <col min="5889" max="5889" width="54.77734375" customWidth="1"/>
    <col min="5890" max="5890" width="17.33203125" customWidth="1"/>
    <col min="5891" max="5891" width="16" customWidth="1"/>
    <col min="6145" max="6145" width="54.77734375" customWidth="1"/>
    <col min="6146" max="6146" width="17.33203125" customWidth="1"/>
    <col min="6147" max="6147" width="16" customWidth="1"/>
    <col min="6401" max="6401" width="54.77734375" customWidth="1"/>
    <col min="6402" max="6402" width="17.33203125" customWidth="1"/>
    <col min="6403" max="6403" width="16" customWidth="1"/>
    <col min="6657" max="6657" width="54.77734375" customWidth="1"/>
    <col min="6658" max="6658" width="17.33203125" customWidth="1"/>
    <col min="6659" max="6659" width="16" customWidth="1"/>
    <col min="6913" max="6913" width="54.77734375" customWidth="1"/>
    <col min="6914" max="6914" width="17.33203125" customWidth="1"/>
    <col min="6915" max="6915" width="16" customWidth="1"/>
    <col min="7169" max="7169" width="54.77734375" customWidth="1"/>
    <col min="7170" max="7170" width="17.33203125" customWidth="1"/>
    <col min="7171" max="7171" width="16" customWidth="1"/>
    <col min="7425" max="7425" width="54.77734375" customWidth="1"/>
    <col min="7426" max="7426" width="17.33203125" customWidth="1"/>
    <col min="7427" max="7427" width="16" customWidth="1"/>
    <col min="7681" max="7681" width="54.77734375" customWidth="1"/>
    <col min="7682" max="7682" width="17.33203125" customWidth="1"/>
    <col min="7683" max="7683" width="16" customWidth="1"/>
    <col min="7937" max="7937" width="54.77734375" customWidth="1"/>
    <col min="7938" max="7938" width="17.33203125" customWidth="1"/>
    <col min="7939" max="7939" width="16" customWidth="1"/>
    <col min="8193" max="8193" width="54.77734375" customWidth="1"/>
    <col min="8194" max="8194" width="17.33203125" customWidth="1"/>
    <col min="8195" max="8195" width="16" customWidth="1"/>
    <col min="8449" max="8449" width="54.77734375" customWidth="1"/>
    <col min="8450" max="8450" width="17.33203125" customWidth="1"/>
    <col min="8451" max="8451" width="16" customWidth="1"/>
    <col min="8705" max="8705" width="54.77734375" customWidth="1"/>
    <col min="8706" max="8706" width="17.33203125" customWidth="1"/>
    <col min="8707" max="8707" width="16" customWidth="1"/>
    <col min="8961" max="8961" width="54.77734375" customWidth="1"/>
    <col min="8962" max="8962" width="17.33203125" customWidth="1"/>
    <col min="8963" max="8963" width="16" customWidth="1"/>
    <col min="9217" max="9217" width="54.77734375" customWidth="1"/>
    <col min="9218" max="9218" width="17.33203125" customWidth="1"/>
    <col min="9219" max="9219" width="16" customWidth="1"/>
    <col min="9473" max="9473" width="54.77734375" customWidth="1"/>
    <col min="9474" max="9474" width="17.33203125" customWidth="1"/>
    <col min="9475" max="9475" width="16" customWidth="1"/>
    <col min="9729" max="9729" width="54.77734375" customWidth="1"/>
    <col min="9730" max="9730" width="17.33203125" customWidth="1"/>
    <col min="9731" max="9731" width="16" customWidth="1"/>
    <col min="9985" max="9985" width="54.77734375" customWidth="1"/>
    <col min="9986" max="9986" width="17.33203125" customWidth="1"/>
    <col min="9987" max="9987" width="16" customWidth="1"/>
    <col min="10241" max="10241" width="54.77734375" customWidth="1"/>
    <col min="10242" max="10242" width="17.33203125" customWidth="1"/>
    <col min="10243" max="10243" width="16" customWidth="1"/>
    <col min="10497" max="10497" width="54.77734375" customWidth="1"/>
    <col min="10498" max="10498" width="17.33203125" customWidth="1"/>
    <col min="10499" max="10499" width="16" customWidth="1"/>
    <col min="10753" max="10753" width="54.77734375" customWidth="1"/>
    <col min="10754" max="10754" width="17.33203125" customWidth="1"/>
    <col min="10755" max="10755" width="16" customWidth="1"/>
    <col min="11009" max="11009" width="54.77734375" customWidth="1"/>
    <col min="11010" max="11010" width="17.33203125" customWidth="1"/>
    <col min="11011" max="11011" width="16" customWidth="1"/>
    <col min="11265" max="11265" width="54.77734375" customWidth="1"/>
    <col min="11266" max="11266" width="17.33203125" customWidth="1"/>
    <col min="11267" max="11267" width="16" customWidth="1"/>
    <col min="11521" max="11521" width="54.77734375" customWidth="1"/>
    <col min="11522" max="11522" width="17.33203125" customWidth="1"/>
    <col min="11523" max="11523" width="16" customWidth="1"/>
    <col min="11777" max="11777" width="54.77734375" customWidth="1"/>
    <col min="11778" max="11778" width="17.33203125" customWidth="1"/>
    <col min="11779" max="11779" width="16" customWidth="1"/>
    <col min="12033" max="12033" width="54.77734375" customWidth="1"/>
    <col min="12034" max="12034" width="17.33203125" customWidth="1"/>
    <col min="12035" max="12035" width="16" customWidth="1"/>
    <col min="12289" max="12289" width="54.77734375" customWidth="1"/>
    <col min="12290" max="12290" width="17.33203125" customWidth="1"/>
    <col min="12291" max="12291" width="16" customWidth="1"/>
    <col min="12545" max="12545" width="54.77734375" customWidth="1"/>
    <col min="12546" max="12546" width="17.33203125" customWidth="1"/>
    <col min="12547" max="12547" width="16" customWidth="1"/>
    <col min="12801" max="12801" width="54.77734375" customWidth="1"/>
    <col min="12802" max="12802" width="17.33203125" customWidth="1"/>
    <col min="12803" max="12803" width="16" customWidth="1"/>
    <col min="13057" max="13057" width="54.77734375" customWidth="1"/>
    <col min="13058" max="13058" width="17.33203125" customWidth="1"/>
    <col min="13059" max="13059" width="16" customWidth="1"/>
    <col min="13313" max="13313" width="54.77734375" customWidth="1"/>
    <col min="13314" max="13314" width="17.33203125" customWidth="1"/>
    <col min="13315" max="13315" width="16" customWidth="1"/>
    <col min="13569" max="13569" width="54.77734375" customWidth="1"/>
    <col min="13570" max="13570" width="17.33203125" customWidth="1"/>
    <col min="13571" max="13571" width="16" customWidth="1"/>
    <col min="13825" max="13825" width="54.77734375" customWidth="1"/>
    <col min="13826" max="13826" width="17.33203125" customWidth="1"/>
    <col min="13827" max="13827" width="16" customWidth="1"/>
    <col min="14081" max="14081" width="54.77734375" customWidth="1"/>
    <col min="14082" max="14082" width="17.33203125" customWidth="1"/>
    <col min="14083" max="14083" width="16" customWidth="1"/>
    <col min="14337" max="14337" width="54.77734375" customWidth="1"/>
    <col min="14338" max="14338" width="17.33203125" customWidth="1"/>
    <col min="14339" max="14339" width="16" customWidth="1"/>
    <col min="14593" max="14593" width="54.77734375" customWidth="1"/>
    <col min="14594" max="14594" width="17.33203125" customWidth="1"/>
    <col min="14595" max="14595" width="16" customWidth="1"/>
    <col min="14849" max="14849" width="54.77734375" customWidth="1"/>
    <col min="14850" max="14850" width="17.33203125" customWidth="1"/>
    <col min="14851" max="14851" width="16" customWidth="1"/>
    <col min="15105" max="15105" width="54.77734375" customWidth="1"/>
    <col min="15106" max="15106" width="17.33203125" customWidth="1"/>
    <col min="15107" max="15107" width="16" customWidth="1"/>
    <col min="15361" max="15361" width="54.77734375" customWidth="1"/>
    <col min="15362" max="15362" width="17.33203125" customWidth="1"/>
    <col min="15363" max="15363" width="16" customWidth="1"/>
    <col min="15617" max="15617" width="54.77734375" customWidth="1"/>
    <col min="15618" max="15618" width="17.33203125" customWidth="1"/>
    <col min="15619" max="15619" width="16" customWidth="1"/>
    <col min="15873" max="15873" width="54.77734375" customWidth="1"/>
    <col min="15874" max="15874" width="17.33203125" customWidth="1"/>
    <col min="15875" max="15875" width="16" customWidth="1"/>
    <col min="16129" max="16129" width="54.77734375" customWidth="1"/>
    <col min="16130" max="16130" width="17.33203125" customWidth="1"/>
    <col min="16131" max="16131" width="16" customWidth="1"/>
  </cols>
  <sheetData>
    <row r="1" spans="1:3" ht="55.2" x14ac:dyDescent="0.25">
      <c r="A1" s="819" t="s">
        <v>1418</v>
      </c>
      <c r="B1" s="701" t="s">
        <v>2275</v>
      </c>
    </row>
    <row r="2" spans="1:3" ht="24.9" customHeight="1" x14ac:dyDescent="0.25">
      <c r="A2" s="820" t="s">
        <v>1419</v>
      </c>
      <c r="B2" s="821" t="s">
        <v>1420</v>
      </c>
      <c r="C2" s="822"/>
    </row>
    <row r="3" spans="1:3" ht="24.9" customHeight="1" x14ac:dyDescent="0.25">
      <c r="A3" s="820" t="s">
        <v>1421</v>
      </c>
      <c r="B3" s="795">
        <v>1800</v>
      </c>
      <c r="C3" s="822"/>
    </row>
    <row r="4" spans="1:3" ht="24.9" customHeight="1" x14ac:dyDescent="0.25">
      <c r="A4" s="820" t="s">
        <v>1422</v>
      </c>
      <c r="B4" s="805">
        <v>68038</v>
      </c>
      <c r="C4" s="822"/>
    </row>
    <row r="5" spans="1:3" ht="26.4" customHeight="1" x14ac:dyDescent="0.25">
      <c r="A5" s="823" t="s">
        <v>1423</v>
      </c>
      <c r="B5" s="805">
        <v>68835</v>
      </c>
      <c r="C5" s="822"/>
    </row>
    <row r="6" spans="1:3" ht="19.95" customHeight="1" x14ac:dyDescent="0.25">
      <c r="A6" s="820" t="s">
        <v>1424</v>
      </c>
      <c r="B6" s="381" t="s">
        <v>2369</v>
      </c>
      <c r="C6" s="822"/>
    </row>
    <row r="7" spans="1:3" ht="14.1" customHeight="1" x14ac:dyDescent="0.3">
      <c r="A7" s="568" t="s">
        <v>1406</v>
      </c>
      <c r="B7" s="580">
        <f>SUM(B2:B6)</f>
        <v>138673</v>
      </c>
    </row>
    <row r="8" spans="1:3" ht="14.1" customHeight="1" x14ac:dyDescent="0.25">
      <c r="B8" s="824"/>
    </row>
    <row r="9" spans="1:3" ht="14.1" customHeight="1" x14ac:dyDescent="0.25"/>
    <row r="10" spans="1:3" ht="14.1" customHeight="1" x14ac:dyDescent="0.25"/>
    <row r="11" spans="1:3" ht="60" customHeight="1" x14ac:dyDescent="0.25">
      <c r="A11" s="819" t="s">
        <v>1425</v>
      </c>
      <c r="B11" s="701" t="s">
        <v>1426</v>
      </c>
      <c r="C11" s="701" t="s">
        <v>1427</v>
      </c>
    </row>
    <row r="12" spans="1:3" ht="15.9" customHeight="1" x14ac:dyDescent="0.25">
      <c r="A12" s="572" t="s">
        <v>1428</v>
      </c>
      <c r="B12" s="805">
        <v>579</v>
      </c>
      <c r="C12" s="805">
        <v>33082</v>
      </c>
    </row>
    <row r="13" spans="1:3" ht="15.9" customHeight="1" x14ac:dyDescent="0.25">
      <c r="A13" s="572" t="s">
        <v>1429</v>
      </c>
      <c r="B13" s="805">
        <v>3359</v>
      </c>
      <c r="C13" s="805"/>
    </row>
    <row r="14" spans="1:3" ht="15.9" customHeight="1" x14ac:dyDescent="0.25">
      <c r="A14" s="572" t="s">
        <v>1430</v>
      </c>
      <c r="B14" s="805">
        <v>149</v>
      </c>
      <c r="C14" s="805">
        <v>20733</v>
      </c>
    </row>
    <row r="15" spans="1:3" ht="15.9" customHeight="1" x14ac:dyDescent="0.25">
      <c r="A15" s="572" t="s">
        <v>1431</v>
      </c>
      <c r="B15" s="805">
        <v>10136</v>
      </c>
      <c r="C15" s="805"/>
    </row>
    <row r="16" spans="1:3" ht="15.9" customHeight="1" x14ac:dyDescent="0.3">
      <c r="A16" s="568" t="s">
        <v>1406</v>
      </c>
      <c r="B16" s="580">
        <f>SUM(B12:B15)</f>
        <v>14223</v>
      </c>
      <c r="C16" s="580">
        <f>SUM(C12:C15)</f>
        <v>53815</v>
      </c>
    </row>
    <row r="18" spans="1:1" x14ac:dyDescent="0.25">
      <c r="A18" t="s">
        <v>2276</v>
      </c>
    </row>
  </sheetData>
  <printOptions horizontalCentered="1" verticalCentered="1"/>
  <pageMargins left="0.39370078740157483" right="0.39370078740157483" top="0.98425196850393704" bottom="0.98425196850393704" header="0.51181102362204722" footer="0.51181102362204722"/>
  <pageSetup paperSize="9" scale="110" orientation="portrait" r:id="rId1"/>
  <headerFooter alignWithMargins="0">
    <oddHeader>&amp;C&amp;"Times New Roman CE,Félkövér dőlt"KÖZVETETT TÁMOGATÁSOK JOGCÍMEI ÉS ÖSSZEGEI&amp;R&amp;"Times New Roman CE,Félkövér dőlt"
25.  melléklet
Adatok :ezerFt-ban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N23"/>
  <sheetViews>
    <sheetView topLeftCell="A10" workbookViewId="0">
      <selection activeCell="A13" sqref="A13:N13"/>
    </sheetView>
  </sheetViews>
  <sheetFormatPr defaultColWidth="10.6640625" defaultRowHeight="13.2" x14ac:dyDescent="0.25"/>
  <cols>
    <col min="1" max="1" width="10.6640625" style="1527" customWidth="1"/>
    <col min="2" max="2" width="26.77734375" style="1527" customWidth="1"/>
    <col min="3" max="3" width="9.77734375" style="1527" customWidth="1"/>
    <col min="4" max="4" width="7" style="1527" customWidth="1"/>
    <col min="5" max="5" width="10.44140625" style="1527" customWidth="1"/>
    <col min="6" max="6" width="20" style="1527" customWidth="1"/>
    <col min="7" max="7" width="16" style="1527" customWidth="1"/>
    <col min="8" max="8" width="13.33203125" style="1527" customWidth="1"/>
    <col min="9" max="9" width="11.44140625" style="1527" customWidth="1"/>
    <col min="10" max="10" width="12.109375" style="1527" customWidth="1"/>
    <col min="11" max="11" width="11" style="1527" customWidth="1"/>
    <col min="12" max="13" width="10.44140625" style="1527" customWidth="1"/>
    <col min="14" max="14" width="14.6640625" style="1527" customWidth="1"/>
    <col min="15" max="257" width="10.6640625" style="1527"/>
    <col min="258" max="258" width="26.77734375" style="1527" customWidth="1"/>
    <col min="259" max="259" width="9.77734375" style="1527" customWidth="1"/>
    <col min="260" max="260" width="7" style="1527" customWidth="1"/>
    <col min="261" max="261" width="10.44140625" style="1527" customWidth="1"/>
    <col min="262" max="262" width="20" style="1527" customWidth="1"/>
    <col min="263" max="263" width="16" style="1527" customWidth="1"/>
    <col min="264" max="264" width="13.33203125" style="1527" customWidth="1"/>
    <col min="265" max="265" width="11.44140625" style="1527" customWidth="1"/>
    <col min="266" max="266" width="12.109375" style="1527" customWidth="1"/>
    <col min="267" max="267" width="11" style="1527" customWidth="1"/>
    <col min="268" max="269" width="10.44140625" style="1527" customWidth="1"/>
    <col min="270" max="270" width="14.6640625" style="1527" customWidth="1"/>
    <col min="271" max="513" width="10.6640625" style="1527"/>
    <col min="514" max="514" width="26.77734375" style="1527" customWidth="1"/>
    <col min="515" max="515" width="9.77734375" style="1527" customWidth="1"/>
    <col min="516" max="516" width="7" style="1527" customWidth="1"/>
    <col min="517" max="517" width="10.44140625" style="1527" customWidth="1"/>
    <col min="518" max="518" width="20" style="1527" customWidth="1"/>
    <col min="519" max="519" width="16" style="1527" customWidth="1"/>
    <col min="520" max="520" width="13.33203125" style="1527" customWidth="1"/>
    <col min="521" max="521" width="11.44140625" style="1527" customWidth="1"/>
    <col min="522" max="522" width="12.109375" style="1527" customWidth="1"/>
    <col min="523" max="523" width="11" style="1527" customWidth="1"/>
    <col min="524" max="525" width="10.44140625" style="1527" customWidth="1"/>
    <col min="526" max="526" width="14.6640625" style="1527" customWidth="1"/>
    <col min="527" max="769" width="10.6640625" style="1527"/>
    <col min="770" max="770" width="26.77734375" style="1527" customWidth="1"/>
    <col min="771" max="771" width="9.77734375" style="1527" customWidth="1"/>
    <col min="772" max="772" width="7" style="1527" customWidth="1"/>
    <col min="773" max="773" width="10.44140625" style="1527" customWidth="1"/>
    <col min="774" max="774" width="20" style="1527" customWidth="1"/>
    <col min="775" max="775" width="16" style="1527" customWidth="1"/>
    <col min="776" max="776" width="13.33203125" style="1527" customWidth="1"/>
    <col min="777" max="777" width="11.44140625" style="1527" customWidth="1"/>
    <col min="778" max="778" width="12.109375" style="1527" customWidth="1"/>
    <col min="779" max="779" width="11" style="1527" customWidth="1"/>
    <col min="780" max="781" width="10.44140625" style="1527" customWidth="1"/>
    <col min="782" max="782" width="14.6640625" style="1527" customWidth="1"/>
    <col min="783" max="1025" width="10.6640625" style="1527"/>
    <col min="1026" max="1026" width="26.77734375" style="1527" customWidth="1"/>
    <col min="1027" max="1027" width="9.77734375" style="1527" customWidth="1"/>
    <col min="1028" max="1028" width="7" style="1527" customWidth="1"/>
    <col min="1029" max="1029" width="10.44140625" style="1527" customWidth="1"/>
    <col min="1030" max="1030" width="20" style="1527" customWidth="1"/>
    <col min="1031" max="1031" width="16" style="1527" customWidth="1"/>
    <col min="1032" max="1032" width="13.33203125" style="1527" customWidth="1"/>
    <col min="1033" max="1033" width="11.44140625" style="1527" customWidth="1"/>
    <col min="1034" max="1034" width="12.109375" style="1527" customWidth="1"/>
    <col min="1035" max="1035" width="11" style="1527" customWidth="1"/>
    <col min="1036" max="1037" width="10.44140625" style="1527" customWidth="1"/>
    <col min="1038" max="1038" width="14.6640625" style="1527" customWidth="1"/>
    <col min="1039" max="1281" width="10.6640625" style="1527"/>
    <col min="1282" max="1282" width="26.77734375" style="1527" customWidth="1"/>
    <col min="1283" max="1283" width="9.77734375" style="1527" customWidth="1"/>
    <col min="1284" max="1284" width="7" style="1527" customWidth="1"/>
    <col min="1285" max="1285" width="10.44140625" style="1527" customWidth="1"/>
    <col min="1286" max="1286" width="20" style="1527" customWidth="1"/>
    <col min="1287" max="1287" width="16" style="1527" customWidth="1"/>
    <col min="1288" max="1288" width="13.33203125" style="1527" customWidth="1"/>
    <col min="1289" max="1289" width="11.44140625" style="1527" customWidth="1"/>
    <col min="1290" max="1290" width="12.109375" style="1527" customWidth="1"/>
    <col min="1291" max="1291" width="11" style="1527" customWidth="1"/>
    <col min="1292" max="1293" width="10.44140625" style="1527" customWidth="1"/>
    <col min="1294" max="1294" width="14.6640625" style="1527" customWidth="1"/>
    <col min="1295" max="1537" width="10.6640625" style="1527"/>
    <col min="1538" max="1538" width="26.77734375" style="1527" customWidth="1"/>
    <col min="1539" max="1539" width="9.77734375" style="1527" customWidth="1"/>
    <col min="1540" max="1540" width="7" style="1527" customWidth="1"/>
    <col min="1541" max="1541" width="10.44140625" style="1527" customWidth="1"/>
    <col min="1542" max="1542" width="20" style="1527" customWidth="1"/>
    <col min="1543" max="1543" width="16" style="1527" customWidth="1"/>
    <col min="1544" max="1544" width="13.33203125" style="1527" customWidth="1"/>
    <col min="1545" max="1545" width="11.44140625" style="1527" customWidth="1"/>
    <col min="1546" max="1546" width="12.109375" style="1527" customWidth="1"/>
    <col min="1547" max="1547" width="11" style="1527" customWidth="1"/>
    <col min="1548" max="1549" width="10.44140625" style="1527" customWidth="1"/>
    <col min="1550" max="1550" width="14.6640625" style="1527" customWidth="1"/>
    <col min="1551" max="1793" width="10.6640625" style="1527"/>
    <col min="1794" max="1794" width="26.77734375" style="1527" customWidth="1"/>
    <col min="1795" max="1795" width="9.77734375" style="1527" customWidth="1"/>
    <col min="1796" max="1796" width="7" style="1527" customWidth="1"/>
    <col min="1797" max="1797" width="10.44140625" style="1527" customWidth="1"/>
    <col min="1798" max="1798" width="20" style="1527" customWidth="1"/>
    <col min="1799" max="1799" width="16" style="1527" customWidth="1"/>
    <col min="1800" max="1800" width="13.33203125" style="1527" customWidth="1"/>
    <col min="1801" max="1801" width="11.44140625" style="1527" customWidth="1"/>
    <col min="1802" max="1802" width="12.109375" style="1527" customWidth="1"/>
    <col min="1803" max="1803" width="11" style="1527" customWidth="1"/>
    <col min="1804" max="1805" width="10.44140625" style="1527" customWidth="1"/>
    <col min="1806" max="1806" width="14.6640625" style="1527" customWidth="1"/>
    <col min="1807" max="2049" width="10.6640625" style="1527"/>
    <col min="2050" max="2050" width="26.77734375" style="1527" customWidth="1"/>
    <col min="2051" max="2051" width="9.77734375" style="1527" customWidth="1"/>
    <col min="2052" max="2052" width="7" style="1527" customWidth="1"/>
    <col min="2053" max="2053" width="10.44140625" style="1527" customWidth="1"/>
    <col min="2054" max="2054" width="20" style="1527" customWidth="1"/>
    <col min="2055" max="2055" width="16" style="1527" customWidth="1"/>
    <col min="2056" max="2056" width="13.33203125" style="1527" customWidth="1"/>
    <col min="2057" max="2057" width="11.44140625" style="1527" customWidth="1"/>
    <col min="2058" max="2058" width="12.109375" style="1527" customWidth="1"/>
    <col min="2059" max="2059" width="11" style="1527" customWidth="1"/>
    <col min="2060" max="2061" width="10.44140625" style="1527" customWidth="1"/>
    <col min="2062" max="2062" width="14.6640625" style="1527" customWidth="1"/>
    <col min="2063" max="2305" width="10.6640625" style="1527"/>
    <col min="2306" max="2306" width="26.77734375" style="1527" customWidth="1"/>
    <col min="2307" max="2307" width="9.77734375" style="1527" customWidth="1"/>
    <col min="2308" max="2308" width="7" style="1527" customWidth="1"/>
    <col min="2309" max="2309" width="10.44140625" style="1527" customWidth="1"/>
    <col min="2310" max="2310" width="20" style="1527" customWidth="1"/>
    <col min="2311" max="2311" width="16" style="1527" customWidth="1"/>
    <col min="2312" max="2312" width="13.33203125" style="1527" customWidth="1"/>
    <col min="2313" max="2313" width="11.44140625" style="1527" customWidth="1"/>
    <col min="2314" max="2314" width="12.109375" style="1527" customWidth="1"/>
    <col min="2315" max="2315" width="11" style="1527" customWidth="1"/>
    <col min="2316" max="2317" width="10.44140625" style="1527" customWidth="1"/>
    <col min="2318" max="2318" width="14.6640625" style="1527" customWidth="1"/>
    <col min="2319" max="2561" width="10.6640625" style="1527"/>
    <col min="2562" max="2562" width="26.77734375" style="1527" customWidth="1"/>
    <col min="2563" max="2563" width="9.77734375" style="1527" customWidth="1"/>
    <col min="2564" max="2564" width="7" style="1527" customWidth="1"/>
    <col min="2565" max="2565" width="10.44140625" style="1527" customWidth="1"/>
    <col min="2566" max="2566" width="20" style="1527" customWidth="1"/>
    <col min="2567" max="2567" width="16" style="1527" customWidth="1"/>
    <col min="2568" max="2568" width="13.33203125" style="1527" customWidth="1"/>
    <col min="2569" max="2569" width="11.44140625" style="1527" customWidth="1"/>
    <col min="2570" max="2570" width="12.109375" style="1527" customWidth="1"/>
    <col min="2571" max="2571" width="11" style="1527" customWidth="1"/>
    <col min="2572" max="2573" width="10.44140625" style="1527" customWidth="1"/>
    <col min="2574" max="2574" width="14.6640625" style="1527" customWidth="1"/>
    <col min="2575" max="2817" width="10.6640625" style="1527"/>
    <col min="2818" max="2818" width="26.77734375" style="1527" customWidth="1"/>
    <col min="2819" max="2819" width="9.77734375" style="1527" customWidth="1"/>
    <col min="2820" max="2820" width="7" style="1527" customWidth="1"/>
    <col min="2821" max="2821" width="10.44140625" style="1527" customWidth="1"/>
    <col min="2822" max="2822" width="20" style="1527" customWidth="1"/>
    <col min="2823" max="2823" width="16" style="1527" customWidth="1"/>
    <col min="2824" max="2824" width="13.33203125" style="1527" customWidth="1"/>
    <col min="2825" max="2825" width="11.44140625" style="1527" customWidth="1"/>
    <col min="2826" max="2826" width="12.109375" style="1527" customWidth="1"/>
    <col min="2827" max="2827" width="11" style="1527" customWidth="1"/>
    <col min="2828" max="2829" width="10.44140625" style="1527" customWidth="1"/>
    <col min="2830" max="2830" width="14.6640625" style="1527" customWidth="1"/>
    <col min="2831" max="3073" width="10.6640625" style="1527"/>
    <col min="3074" max="3074" width="26.77734375" style="1527" customWidth="1"/>
    <col min="3075" max="3075" width="9.77734375" style="1527" customWidth="1"/>
    <col min="3076" max="3076" width="7" style="1527" customWidth="1"/>
    <col min="3077" max="3077" width="10.44140625" style="1527" customWidth="1"/>
    <col min="3078" max="3078" width="20" style="1527" customWidth="1"/>
    <col min="3079" max="3079" width="16" style="1527" customWidth="1"/>
    <col min="3080" max="3080" width="13.33203125" style="1527" customWidth="1"/>
    <col min="3081" max="3081" width="11.44140625" style="1527" customWidth="1"/>
    <col min="3082" max="3082" width="12.109375" style="1527" customWidth="1"/>
    <col min="3083" max="3083" width="11" style="1527" customWidth="1"/>
    <col min="3084" max="3085" width="10.44140625" style="1527" customWidth="1"/>
    <col min="3086" max="3086" width="14.6640625" style="1527" customWidth="1"/>
    <col min="3087" max="3329" width="10.6640625" style="1527"/>
    <col min="3330" max="3330" width="26.77734375" style="1527" customWidth="1"/>
    <col min="3331" max="3331" width="9.77734375" style="1527" customWidth="1"/>
    <col min="3332" max="3332" width="7" style="1527" customWidth="1"/>
    <col min="3333" max="3333" width="10.44140625" style="1527" customWidth="1"/>
    <col min="3334" max="3334" width="20" style="1527" customWidth="1"/>
    <col min="3335" max="3335" width="16" style="1527" customWidth="1"/>
    <col min="3336" max="3336" width="13.33203125" style="1527" customWidth="1"/>
    <col min="3337" max="3337" width="11.44140625" style="1527" customWidth="1"/>
    <col min="3338" max="3338" width="12.109375" style="1527" customWidth="1"/>
    <col min="3339" max="3339" width="11" style="1527" customWidth="1"/>
    <col min="3340" max="3341" width="10.44140625" style="1527" customWidth="1"/>
    <col min="3342" max="3342" width="14.6640625" style="1527" customWidth="1"/>
    <col min="3343" max="3585" width="10.6640625" style="1527"/>
    <col min="3586" max="3586" width="26.77734375" style="1527" customWidth="1"/>
    <col min="3587" max="3587" width="9.77734375" style="1527" customWidth="1"/>
    <col min="3588" max="3588" width="7" style="1527" customWidth="1"/>
    <col min="3589" max="3589" width="10.44140625" style="1527" customWidth="1"/>
    <col min="3590" max="3590" width="20" style="1527" customWidth="1"/>
    <col min="3591" max="3591" width="16" style="1527" customWidth="1"/>
    <col min="3592" max="3592" width="13.33203125" style="1527" customWidth="1"/>
    <col min="3593" max="3593" width="11.44140625" style="1527" customWidth="1"/>
    <col min="3594" max="3594" width="12.109375" style="1527" customWidth="1"/>
    <col min="3595" max="3595" width="11" style="1527" customWidth="1"/>
    <col min="3596" max="3597" width="10.44140625" style="1527" customWidth="1"/>
    <col min="3598" max="3598" width="14.6640625" style="1527" customWidth="1"/>
    <col min="3599" max="3841" width="10.6640625" style="1527"/>
    <col min="3842" max="3842" width="26.77734375" style="1527" customWidth="1"/>
    <col min="3843" max="3843" width="9.77734375" style="1527" customWidth="1"/>
    <col min="3844" max="3844" width="7" style="1527" customWidth="1"/>
    <col min="3845" max="3845" width="10.44140625" style="1527" customWidth="1"/>
    <col min="3846" max="3846" width="20" style="1527" customWidth="1"/>
    <col min="3847" max="3847" width="16" style="1527" customWidth="1"/>
    <col min="3848" max="3848" width="13.33203125" style="1527" customWidth="1"/>
    <col min="3849" max="3849" width="11.44140625" style="1527" customWidth="1"/>
    <col min="3850" max="3850" width="12.109375" style="1527" customWidth="1"/>
    <col min="3851" max="3851" width="11" style="1527" customWidth="1"/>
    <col min="3852" max="3853" width="10.44140625" style="1527" customWidth="1"/>
    <col min="3854" max="3854" width="14.6640625" style="1527" customWidth="1"/>
    <col min="3855" max="4097" width="10.6640625" style="1527"/>
    <col min="4098" max="4098" width="26.77734375" style="1527" customWidth="1"/>
    <col min="4099" max="4099" width="9.77734375" style="1527" customWidth="1"/>
    <col min="4100" max="4100" width="7" style="1527" customWidth="1"/>
    <col min="4101" max="4101" width="10.44140625" style="1527" customWidth="1"/>
    <col min="4102" max="4102" width="20" style="1527" customWidth="1"/>
    <col min="4103" max="4103" width="16" style="1527" customWidth="1"/>
    <col min="4104" max="4104" width="13.33203125" style="1527" customWidth="1"/>
    <col min="4105" max="4105" width="11.44140625" style="1527" customWidth="1"/>
    <col min="4106" max="4106" width="12.109375" style="1527" customWidth="1"/>
    <col min="4107" max="4107" width="11" style="1527" customWidth="1"/>
    <col min="4108" max="4109" width="10.44140625" style="1527" customWidth="1"/>
    <col min="4110" max="4110" width="14.6640625" style="1527" customWidth="1"/>
    <col min="4111" max="4353" width="10.6640625" style="1527"/>
    <col min="4354" max="4354" width="26.77734375" style="1527" customWidth="1"/>
    <col min="4355" max="4355" width="9.77734375" style="1527" customWidth="1"/>
    <col min="4356" max="4356" width="7" style="1527" customWidth="1"/>
    <col min="4357" max="4357" width="10.44140625" style="1527" customWidth="1"/>
    <col min="4358" max="4358" width="20" style="1527" customWidth="1"/>
    <col min="4359" max="4359" width="16" style="1527" customWidth="1"/>
    <col min="4360" max="4360" width="13.33203125" style="1527" customWidth="1"/>
    <col min="4361" max="4361" width="11.44140625" style="1527" customWidth="1"/>
    <col min="4362" max="4362" width="12.109375" style="1527" customWidth="1"/>
    <col min="4363" max="4363" width="11" style="1527" customWidth="1"/>
    <col min="4364" max="4365" width="10.44140625" style="1527" customWidth="1"/>
    <col min="4366" max="4366" width="14.6640625" style="1527" customWidth="1"/>
    <col min="4367" max="4609" width="10.6640625" style="1527"/>
    <col min="4610" max="4610" width="26.77734375" style="1527" customWidth="1"/>
    <col min="4611" max="4611" width="9.77734375" style="1527" customWidth="1"/>
    <col min="4612" max="4612" width="7" style="1527" customWidth="1"/>
    <col min="4613" max="4613" width="10.44140625" style="1527" customWidth="1"/>
    <col min="4614" max="4614" width="20" style="1527" customWidth="1"/>
    <col min="4615" max="4615" width="16" style="1527" customWidth="1"/>
    <col min="4616" max="4616" width="13.33203125" style="1527" customWidth="1"/>
    <col min="4617" max="4617" width="11.44140625" style="1527" customWidth="1"/>
    <col min="4618" max="4618" width="12.109375" style="1527" customWidth="1"/>
    <col min="4619" max="4619" width="11" style="1527" customWidth="1"/>
    <col min="4620" max="4621" width="10.44140625" style="1527" customWidth="1"/>
    <col min="4622" max="4622" width="14.6640625" style="1527" customWidth="1"/>
    <col min="4623" max="4865" width="10.6640625" style="1527"/>
    <col min="4866" max="4866" width="26.77734375" style="1527" customWidth="1"/>
    <col min="4867" max="4867" width="9.77734375" style="1527" customWidth="1"/>
    <col min="4868" max="4868" width="7" style="1527" customWidth="1"/>
    <col min="4869" max="4869" width="10.44140625" style="1527" customWidth="1"/>
    <col min="4870" max="4870" width="20" style="1527" customWidth="1"/>
    <col min="4871" max="4871" width="16" style="1527" customWidth="1"/>
    <col min="4872" max="4872" width="13.33203125" style="1527" customWidth="1"/>
    <col min="4873" max="4873" width="11.44140625" style="1527" customWidth="1"/>
    <col min="4874" max="4874" width="12.109375" style="1527" customWidth="1"/>
    <col min="4875" max="4875" width="11" style="1527" customWidth="1"/>
    <col min="4876" max="4877" width="10.44140625" style="1527" customWidth="1"/>
    <col min="4878" max="4878" width="14.6640625" style="1527" customWidth="1"/>
    <col min="4879" max="5121" width="10.6640625" style="1527"/>
    <col min="5122" max="5122" width="26.77734375" style="1527" customWidth="1"/>
    <col min="5123" max="5123" width="9.77734375" style="1527" customWidth="1"/>
    <col min="5124" max="5124" width="7" style="1527" customWidth="1"/>
    <col min="5125" max="5125" width="10.44140625" style="1527" customWidth="1"/>
    <col min="5126" max="5126" width="20" style="1527" customWidth="1"/>
    <col min="5127" max="5127" width="16" style="1527" customWidth="1"/>
    <col min="5128" max="5128" width="13.33203125" style="1527" customWidth="1"/>
    <col min="5129" max="5129" width="11.44140625" style="1527" customWidth="1"/>
    <col min="5130" max="5130" width="12.109375" style="1527" customWidth="1"/>
    <col min="5131" max="5131" width="11" style="1527" customWidth="1"/>
    <col min="5132" max="5133" width="10.44140625" style="1527" customWidth="1"/>
    <col min="5134" max="5134" width="14.6640625" style="1527" customWidth="1"/>
    <col min="5135" max="5377" width="10.6640625" style="1527"/>
    <col min="5378" max="5378" width="26.77734375" style="1527" customWidth="1"/>
    <col min="5379" max="5379" width="9.77734375" style="1527" customWidth="1"/>
    <col min="5380" max="5380" width="7" style="1527" customWidth="1"/>
    <col min="5381" max="5381" width="10.44140625" style="1527" customWidth="1"/>
    <col min="5382" max="5382" width="20" style="1527" customWidth="1"/>
    <col min="5383" max="5383" width="16" style="1527" customWidth="1"/>
    <col min="5384" max="5384" width="13.33203125" style="1527" customWidth="1"/>
    <col min="5385" max="5385" width="11.44140625" style="1527" customWidth="1"/>
    <col min="5386" max="5386" width="12.109375" style="1527" customWidth="1"/>
    <col min="5387" max="5387" width="11" style="1527" customWidth="1"/>
    <col min="5388" max="5389" width="10.44140625" style="1527" customWidth="1"/>
    <col min="5390" max="5390" width="14.6640625" style="1527" customWidth="1"/>
    <col min="5391" max="5633" width="10.6640625" style="1527"/>
    <col min="5634" max="5634" width="26.77734375" style="1527" customWidth="1"/>
    <col min="5635" max="5635" width="9.77734375" style="1527" customWidth="1"/>
    <col min="5636" max="5636" width="7" style="1527" customWidth="1"/>
    <col min="5637" max="5637" width="10.44140625" style="1527" customWidth="1"/>
    <col min="5638" max="5638" width="20" style="1527" customWidth="1"/>
    <col min="5639" max="5639" width="16" style="1527" customWidth="1"/>
    <col min="5640" max="5640" width="13.33203125" style="1527" customWidth="1"/>
    <col min="5641" max="5641" width="11.44140625" style="1527" customWidth="1"/>
    <col min="5642" max="5642" width="12.109375" style="1527" customWidth="1"/>
    <col min="5643" max="5643" width="11" style="1527" customWidth="1"/>
    <col min="5644" max="5645" width="10.44140625" style="1527" customWidth="1"/>
    <col min="5646" max="5646" width="14.6640625" style="1527" customWidth="1"/>
    <col min="5647" max="5889" width="10.6640625" style="1527"/>
    <col min="5890" max="5890" width="26.77734375" style="1527" customWidth="1"/>
    <col min="5891" max="5891" width="9.77734375" style="1527" customWidth="1"/>
    <col min="5892" max="5892" width="7" style="1527" customWidth="1"/>
    <col min="5893" max="5893" width="10.44140625" style="1527" customWidth="1"/>
    <col min="5894" max="5894" width="20" style="1527" customWidth="1"/>
    <col min="5895" max="5895" width="16" style="1527" customWidth="1"/>
    <col min="5896" max="5896" width="13.33203125" style="1527" customWidth="1"/>
    <col min="5897" max="5897" width="11.44140625" style="1527" customWidth="1"/>
    <col min="5898" max="5898" width="12.109375" style="1527" customWidth="1"/>
    <col min="5899" max="5899" width="11" style="1527" customWidth="1"/>
    <col min="5900" max="5901" width="10.44140625" style="1527" customWidth="1"/>
    <col min="5902" max="5902" width="14.6640625" style="1527" customWidth="1"/>
    <col min="5903" max="6145" width="10.6640625" style="1527"/>
    <col min="6146" max="6146" width="26.77734375" style="1527" customWidth="1"/>
    <col min="6147" max="6147" width="9.77734375" style="1527" customWidth="1"/>
    <col min="6148" max="6148" width="7" style="1527" customWidth="1"/>
    <col min="6149" max="6149" width="10.44140625" style="1527" customWidth="1"/>
    <col min="6150" max="6150" width="20" style="1527" customWidth="1"/>
    <col min="6151" max="6151" width="16" style="1527" customWidth="1"/>
    <col min="6152" max="6152" width="13.33203125" style="1527" customWidth="1"/>
    <col min="6153" max="6153" width="11.44140625" style="1527" customWidth="1"/>
    <col min="6154" max="6154" width="12.109375" style="1527" customWidth="1"/>
    <col min="6155" max="6155" width="11" style="1527" customWidth="1"/>
    <col min="6156" max="6157" width="10.44140625" style="1527" customWidth="1"/>
    <col min="6158" max="6158" width="14.6640625" style="1527" customWidth="1"/>
    <col min="6159" max="6401" width="10.6640625" style="1527"/>
    <col min="6402" max="6402" width="26.77734375" style="1527" customWidth="1"/>
    <col min="6403" max="6403" width="9.77734375" style="1527" customWidth="1"/>
    <col min="6404" max="6404" width="7" style="1527" customWidth="1"/>
    <col min="6405" max="6405" width="10.44140625" style="1527" customWidth="1"/>
    <col min="6406" max="6406" width="20" style="1527" customWidth="1"/>
    <col min="6407" max="6407" width="16" style="1527" customWidth="1"/>
    <col min="6408" max="6408" width="13.33203125" style="1527" customWidth="1"/>
    <col min="6409" max="6409" width="11.44140625" style="1527" customWidth="1"/>
    <col min="6410" max="6410" width="12.109375" style="1527" customWidth="1"/>
    <col min="6411" max="6411" width="11" style="1527" customWidth="1"/>
    <col min="6412" max="6413" width="10.44140625" style="1527" customWidth="1"/>
    <col min="6414" max="6414" width="14.6640625" style="1527" customWidth="1"/>
    <col min="6415" max="6657" width="10.6640625" style="1527"/>
    <col min="6658" max="6658" width="26.77734375" style="1527" customWidth="1"/>
    <col min="6659" max="6659" width="9.77734375" style="1527" customWidth="1"/>
    <col min="6660" max="6660" width="7" style="1527" customWidth="1"/>
    <col min="6661" max="6661" width="10.44140625" style="1527" customWidth="1"/>
    <col min="6662" max="6662" width="20" style="1527" customWidth="1"/>
    <col min="6663" max="6663" width="16" style="1527" customWidth="1"/>
    <col min="6664" max="6664" width="13.33203125" style="1527" customWidth="1"/>
    <col min="6665" max="6665" width="11.44140625" style="1527" customWidth="1"/>
    <col min="6666" max="6666" width="12.109375" style="1527" customWidth="1"/>
    <col min="6667" max="6667" width="11" style="1527" customWidth="1"/>
    <col min="6668" max="6669" width="10.44140625" style="1527" customWidth="1"/>
    <col min="6670" max="6670" width="14.6640625" style="1527" customWidth="1"/>
    <col min="6671" max="6913" width="10.6640625" style="1527"/>
    <col min="6914" max="6914" width="26.77734375" style="1527" customWidth="1"/>
    <col min="6915" max="6915" width="9.77734375" style="1527" customWidth="1"/>
    <col min="6916" max="6916" width="7" style="1527" customWidth="1"/>
    <col min="6917" max="6917" width="10.44140625" style="1527" customWidth="1"/>
    <col min="6918" max="6918" width="20" style="1527" customWidth="1"/>
    <col min="6919" max="6919" width="16" style="1527" customWidth="1"/>
    <col min="6920" max="6920" width="13.33203125" style="1527" customWidth="1"/>
    <col min="6921" max="6921" width="11.44140625" style="1527" customWidth="1"/>
    <col min="6922" max="6922" width="12.109375" style="1527" customWidth="1"/>
    <col min="6923" max="6923" width="11" style="1527" customWidth="1"/>
    <col min="6924" max="6925" width="10.44140625" style="1527" customWidth="1"/>
    <col min="6926" max="6926" width="14.6640625" style="1527" customWidth="1"/>
    <col min="6927" max="7169" width="10.6640625" style="1527"/>
    <col min="7170" max="7170" width="26.77734375" style="1527" customWidth="1"/>
    <col min="7171" max="7171" width="9.77734375" style="1527" customWidth="1"/>
    <col min="7172" max="7172" width="7" style="1527" customWidth="1"/>
    <col min="7173" max="7173" width="10.44140625" style="1527" customWidth="1"/>
    <col min="7174" max="7174" width="20" style="1527" customWidth="1"/>
    <col min="7175" max="7175" width="16" style="1527" customWidth="1"/>
    <col min="7176" max="7176" width="13.33203125" style="1527" customWidth="1"/>
    <col min="7177" max="7177" width="11.44140625" style="1527" customWidth="1"/>
    <col min="7178" max="7178" width="12.109375" style="1527" customWidth="1"/>
    <col min="7179" max="7179" width="11" style="1527" customWidth="1"/>
    <col min="7180" max="7181" width="10.44140625" style="1527" customWidth="1"/>
    <col min="7182" max="7182" width="14.6640625" style="1527" customWidth="1"/>
    <col min="7183" max="7425" width="10.6640625" style="1527"/>
    <col min="7426" max="7426" width="26.77734375" style="1527" customWidth="1"/>
    <col min="7427" max="7427" width="9.77734375" style="1527" customWidth="1"/>
    <col min="7428" max="7428" width="7" style="1527" customWidth="1"/>
    <col min="7429" max="7429" width="10.44140625" style="1527" customWidth="1"/>
    <col min="7430" max="7430" width="20" style="1527" customWidth="1"/>
    <col min="7431" max="7431" width="16" style="1527" customWidth="1"/>
    <col min="7432" max="7432" width="13.33203125" style="1527" customWidth="1"/>
    <col min="7433" max="7433" width="11.44140625" style="1527" customWidth="1"/>
    <col min="7434" max="7434" width="12.109375" style="1527" customWidth="1"/>
    <col min="7435" max="7435" width="11" style="1527" customWidth="1"/>
    <col min="7436" max="7437" width="10.44140625" style="1527" customWidth="1"/>
    <col min="7438" max="7438" width="14.6640625" style="1527" customWidth="1"/>
    <col min="7439" max="7681" width="10.6640625" style="1527"/>
    <col min="7682" max="7682" width="26.77734375" style="1527" customWidth="1"/>
    <col min="7683" max="7683" width="9.77734375" style="1527" customWidth="1"/>
    <col min="7684" max="7684" width="7" style="1527" customWidth="1"/>
    <col min="7685" max="7685" width="10.44140625" style="1527" customWidth="1"/>
    <col min="7686" max="7686" width="20" style="1527" customWidth="1"/>
    <col min="7687" max="7687" width="16" style="1527" customWidth="1"/>
    <col min="7688" max="7688" width="13.33203125" style="1527" customWidth="1"/>
    <col min="7689" max="7689" width="11.44140625" style="1527" customWidth="1"/>
    <col min="7690" max="7690" width="12.109375" style="1527" customWidth="1"/>
    <col min="7691" max="7691" width="11" style="1527" customWidth="1"/>
    <col min="7692" max="7693" width="10.44140625" style="1527" customWidth="1"/>
    <col min="7694" max="7694" width="14.6640625" style="1527" customWidth="1"/>
    <col min="7695" max="7937" width="10.6640625" style="1527"/>
    <col min="7938" max="7938" width="26.77734375" style="1527" customWidth="1"/>
    <col min="7939" max="7939" width="9.77734375" style="1527" customWidth="1"/>
    <col min="7940" max="7940" width="7" style="1527" customWidth="1"/>
    <col min="7941" max="7941" width="10.44140625" style="1527" customWidth="1"/>
    <col min="7942" max="7942" width="20" style="1527" customWidth="1"/>
    <col min="7943" max="7943" width="16" style="1527" customWidth="1"/>
    <col min="7944" max="7944" width="13.33203125" style="1527" customWidth="1"/>
    <col min="7945" max="7945" width="11.44140625" style="1527" customWidth="1"/>
    <col min="7946" max="7946" width="12.109375" style="1527" customWidth="1"/>
    <col min="7947" max="7947" width="11" style="1527" customWidth="1"/>
    <col min="7948" max="7949" width="10.44140625" style="1527" customWidth="1"/>
    <col min="7950" max="7950" width="14.6640625" style="1527" customWidth="1"/>
    <col min="7951" max="8193" width="10.6640625" style="1527"/>
    <col min="8194" max="8194" width="26.77734375" style="1527" customWidth="1"/>
    <col min="8195" max="8195" width="9.77734375" style="1527" customWidth="1"/>
    <col min="8196" max="8196" width="7" style="1527" customWidth="1"/>
    <col min="8197" max="8197" width="10.44140625" style="1527" customWidth="1"/>
    <col min="8198" max="8198" width="20" style="1527" customWidth="1"/>
    <col min="8199" max="8199" width="16" style="1527" customWidth="1"/>
    <col min="8200" max="8200" width="13.33203125" style="1527" customWidth="1"/>
    <col min="8201" max="8201" width="11.44140625" style="1527" customWidth="1"/>
    <col min="8202" max="8202" width="12.109375" style="1527" customWidth="1"/>
    <col min="8203" max="8203" width="11" style="1527" customWidth="1"/>
    <col min="8204" max="8205" width="10.44140625" style="1527" customWidth="1"/>
    <col min="8206" max="8206" width="14.6640625" style="1527" customWidth="1"/>
    <col min="8207" max="8449" width="10.6640625" style="1527"/>
    <col min="8450" max="8450" width="26.77734375" style="1527" customWidth="1"/>
    <col min="8451" max="8451" width="9.77734375" style="1527" customWidth="1"/>
    <col min="8452" max="8452" width="7" style="1527" customWidth="1"/>
    <col min="8453" max="8453" width="10.44140625" style="1527" customWidth="1"/>
    <col min="8454" max="8454" width="20" style="1527" customWidth="1"/>
    <col min="8455" max="8455" width="16" style="1527" customWidth="1"/>
    <col min="8456" max="8456" width="13.33203125" style="1527" customWidth="1"/>
    <col min="8457" max="8457" width="11.44140625" style="1527" customWidth="1"/>
    <col min="8458" max="8458" width="12.109375" style="1527" customWidth="1"/>
    <col min="8459" max="8459" width="11" style="1527" customWidth="1"/>
    <col min="8460" max="8461" width="10.44140625" style="1527" customWidth="1"/>
    <col min="8462" max="8462" width="14.6640625" style="1527" customWidth="1"/>
    <col min="8463" max="8705" width="10.6640625" style="1527"/>
    <col min="8706" max="8706" width="26.77734375" style="1527" customWidth="1"/>
    <col min="8707" max="8707" width="9.77734375" style="1527" customWidth="1"/>
    <col min="8708" max="8708" width="7" style="1527" customWidth="1"/>
    <col min="8709" max="8709" width="10.44140625" style="1527" customWidth="1"/>
    <col min="8710" max="8710" width="20" style="1527" customWidth="1"/>
    <col min="8711" max="8711" width="16" style="1527" customWidth="1"/>
    <col min="8712" max="8712" width="13.33203125" style="1527" customWidth="1"/>
    <col min="8713" max="8713" width="11.44140625" style="1527" customWidth="1"/>
    <col min="8714" max="8714" width="12.109375" style="1527" customWidth="1"/>
    <col min="8715" max="8715" width="11" style="1527" customWidth="1"/>
    <col min="8716" max="8717" width="10.44140625" style="1527" customWidth="1"/>
    <col min="8718" max="8718" width="14.6640625" style="1527" customWidth="1"/>
    <col min="8719" max="8961" width="10.6640625" style="1527"/>
    <col min="8962" max="8962" width="26.77734375" style="1527" customWidth="1"/>
    <col min="8963" max="8963" width="9.77734375" style="1527" customWidth="1"/>
    <col min="8964" max="8964" width="7" style="1527" customWidth="1"/>
    <col min="8965" max="8965" width="10.44140625" style="1527" customWidth="1"/>
    <col min="8966" max="8966" width="20" style="1527" customWidth="1"/>
    <col min="8967" max="8967" width="16" style="1527" customWidth="1"/>
    <col min="8968" max="8968" width="13.33203125" style="1527" customWidth="1"/>
    <col min="8969" max="8969" width="11.44140625" style="1527" customWidth="1"/>
    <col min="8970" max="8970" width="12.109375" style="1527" customWidth="1"/>
    <col min="8971" max="8971" width="11" style="1527" customWidth="1"/>
    <col min="8972" max="8973" width="10.44140625" style="1527" customWidth="1"/>
    <col min="8974" max="8974" width="14.6640625" style="1527" customWidth="1"/>
    <col min="8975" max="9217" width="10.6640625" style="1527"/>
    <col min="9218" max="9218" width="26.77734375" style="1527" customWidth="1"/>
    <col min="9219" max="9219" width="9.77734375" style="1527" customWidth="1"/>
    <col min="9220" max="9220" width="7" style="1527" customWidth="1"/>
    <col min="9221" max="9221" width="10.44140625" style="1527" customWidth="1"/>
    <col min="9222" max="9222" width="20" style="1527" customWidth="1"/>
    <col min="9223" max="9223" width="16" style="1527" customWidth="1"/>
    <col min="9224" max="9224" width="13.33203125" style="1527" customWidth="1"/>
    <col min="9225" max="9225" width="11.44140625" style="1527" customWidth="1"/>
    <col min="9226" max="9226" width="12.109375" style="1527" customWidth="1"/>
    <col min="9227" max="9227" width="11" style="1527" customWidth="1"/>
    <col min="9228" max="9229" width="10.44140625" style="1527" customWidth="1"/>
    <col min="9230" max="9230" width="14.6640625" style="1527" customWidth="1"/>
    <col min="9231" max="9473" width="10.6640625" style="1527"/>
    <col min="9474" max="9474" width="26.77734375" style="1527" customWidth="1"/>
    <col min="9475" max="9475" width="9.77734375" style="1527" customWidth="1"/>
    <col min="9476" max="9476" width="7" style="1527" customWidth="1"/>
    <col min="9477" max="9477" width="10.44140625" style="1527" customWidth="1"/>
    <col min="9478" max="9478" width="20" style="1527" customWidth="1"/>
    <col min="9479" max="9479" width="16" style="1527" customWidth="1"/>
    <col min="9480" max="9480" width="13.33203125" style="1527" customWidth="1"/>
    <col min="9481" max="9481" width="11.44140625" style="1527" customWidth="1"/>
    <col min="9482" max="9482" width="12.109375" style="1527" customWidth="1"/>
    <col min="9483" max="9483" width="11" style="1527" customWidth="1"/>
    <col min="9484" max="9485" width="10.44140625" style="1527" customWidth="1"/>
    <col min="9486" max="9486" width="14.6640625" style="1527" customWidth="1"/>
    <col min="9487" max="9729" width="10.6640625" style="1527"/>
    <col min="9730" max="9730" width="26.77734375" style="1527" customWidth="1"/>
    <col min="9731" max="9731" width="9.77734375" style="1527" customWidth="1"/>
    <col min="9732" max="9732" width="7" style="1527" customWidth="1"/>
    <col min="9733" max="9733" width="10.44140625" style="1527" customWidth="1"/>
    <col min="9734" max="9734" width="20" style="1527" customWidth="1"/>
    <col min="9735" max="9735" width="16" style="1527" customWidth="1"/>
    <col min="9736" max="9736" width="13.33203125" style="1527" customWidth="1"/>
    <col min="9737" max="9737" width="11.44140625" style="1527" customWidth="1"/>
    <col min="9738" max="9738" width="12.109375" style="1527" customWidth="1"/>
    <col min="9739" max="9739" width="11" style="1527" customWidth="1"/>
    <col min="9740" max="9741" width="10.44140625" style="1527" customWidth="1"/>
    <col min="9742" max="9742" width="14.6640625" style="1527" customWidth="1"/>
    <col min="9743" max="9985" width="10.6640625" style="1527"/>
    <col min="9986" max="9986" width="26.77734375" style="1527" customWidth="1"/>
    <col min="9987" max="9987" width="9.77734375" style="1527" customWidth="1"/>
    <col min="9988" max="9988" width="7" style="1527" customWidth="1"/>
    <col min="9989" max="9989" width="10.44140625" style="1527" customWidth="1"/>
    <col min="9990" max="9990" width="20" style="1527" customWidth="1"/>
    <col min="9991" max="9991" width="16" style="1527" customWidth="1"/>
    <col min="9992" max="9992" width="13.33203125" style="1527" customWidth="1"/>
    <col min="9993" max="9993" width="11.44140625" style="1527" customWidth="1"/>
    <col min="9994" max="9994" width="12.109375" style="1527" customWidth="1"/>
    <col min="9995" max="9995" width="11" style="1527" customWidth="1"/>
    <col min="9996" max="9997" width="10.44140625" style="1527" customWidth="1"/>
    <col min="9998" max="9998" width="14.6640625" style="1527" customWidth="1"/>
    <col min="9999" max="10241" width="10.6640625" style="1527"/>
    <col min="10242" max="10242" width="26.77734375" style="1527" customWidth="1"/>
    <col min="10243" max="10243" width="9.77734375" style="1527" customWidth="1"/>
    <col min="10244" max="10244" width="7" style="1527" customWidth="1"/>
    <col min="10245" max="10245" width="10.44140625" style="1527" customWidth="1"/>
    <col min="10246" max="10246" width="20" style="1527" customWidth="1"/>
    <col min="10247" max="10247" width="16" style="1527" customWidth="1"/>
    <col min="10248" max="10248" width="13.33203125" style="1527" customWidth="1"/>
    <col min="10249" max="10249" width="11.44140625" style="1527" customWidth="1"/>
    <col min="10250" max="10250" width="12.109375" style="1527" customWidth="1"/>
    <col min="10251" max="10251" width="11" style="1527" customWidth="1"/>
    <col min="10252" max="10253" width="10.44140625" style="1527" customWidth="1"/>
    <col min="10254" max="10254" width="14.6640625" style="1527" customWidth="1"/>
    <col min="10255" max="10497" width="10.6640625" style="1527"/>
    <col min="10498" max="10498" width="26.77734375" style="1527" customWidth="1"/>
    <col min="10499" max="10499" width="9.77734375" style="1527" customWidth="1"/>
    <col min="10500" max="10500" width="7" style="1527" customWidth="1"/>
    <col min="10501" max="10501" width="10.44140625" style="1527" customWidth="1"/>
    <col min="10502" max="10502" width="20" style="1527" customWidth="1"/>
    <col min="10503" max="10503" width="16" style="1527" customWidth="1"/>
    <col min="10504" max="10504" width="13.33203125" style="1527" customWidth="1"/>
    <col min="10505" max="10505" width="11.44140625" style="1527" customWidth="1"/>
    <col min="10506" max="10506" width="12.109375" style="1527" customWidth="1"/>
    <col min="10507" max="10507" width="11" style="1527" customWidth="1"/>
    <col min="10508" max="10509" width="10.44140625" style="1527" customWidth="1"/>
    <col min="10510" max="10510" width="14.6640625" style="1527" customWidth="1"/>
    <col min="10511" max="10753" width="10.6640625" style="1527"/>
    <col min="10754" max="10754" width="26.77734375" style="1527" customWidth="1"/>
    <col min="10755" max="10755" width="9.77734375" style="1527" customWidth="1"/>
    <col min="10756" max="10756" width="7" style="1527" customWidth="1"/>
    <col min="10757" max="10757" width="10.44140625" style="1527" customWidth="1"/>
    <col min="10758" max="10758" width="20" style="1527" customWidth="1"/>
    <col min="10759" max="10759" width="16" style="1527" customWidth="1"/>
    <col min="10760" max="10760" width="13.33203125" style="1527" customWidth="1"/>
    <col min="10761" max="10761" width="11.44140625" style="1527" customWidth="1"/>
    <col min="10762" max="10762" width="12.109375" style="1527" customWidth="1"/>
    <col min="10763" max="10763" width="11" style="1527" customWidth="1"/>
    <col min="10764" max="10765" width="10.44140625" style="1527" customWidth="1"/>
    <col min="10766" max="10766" width="14.6640625" style="1527" customWidth="1"/>
    <col min="10767" max="11009" width="10.6640625" style="1527"/>
    <col min="11010" max="11010" width="26.77734375" style="1527" customWidth="1"/>
    <col min="11011" max="11011" width="9.77734375" style="1527" customWidth="1"/>
    <col min="11012" max="11012" width="7" style="1527" customWidth="1"/>
    <col min="11013" max="11013" width="10.44140625" style="1527" customWidth="1"/>
    <col min="11014" max="11014" width="20" style="1527" customWidth="1"/>
    <col min="11015" max="11015" width="16" style="1527" customWidth="1"/>
    <col min="11016" max="11016" width="13.33203125" style="1527" customWidth="1"/>
    <col min="11017" max="11017" width="11.44140625" style="1527" customWidth="1"/>
    <col min="11018" max="11018" width="12.109375" style="1527" customWidth="1"/>
    <col min="11019" max="11019" width="11" style="1527" customWidth="1"/>
    <col min="11020" max="11021" width="10.44140625" style="1527" customWidth="1"/>
    <col min="11022" max="11022" width="14.6640625" style="1527" customWidth="1"/>
    <col min="11023" max="11265" width="10.6640625" style="1527"/>
    <col min="11266" max="11266" width="26.77734375" style="1527" customWidth="1"/>
    <col min="11267" max="11267" width="9.77734375" style="1527" customWidth="1"/>
    <col min="11268" max="11268" width="7" style="1527" customWidth="1"/>
    <col min="11269" max="11269" width="10.44140625" style="1527" customWidth="1"/>
    <col min="11270" max="11270" width="20" style="1527" customWidth="1"/>
    <col min="11271" max="11271" width="16" style="1527" customWidth="1"/>
    <col min="11272" max="11272" width="13.33203125" style="1527" customWidth="1"/>
    <col min="11273" max="11273" width="11.44140625" style="1527" customWidth="1"/>
    <col min="11274" max="11274" width="12.109375" style="1527" customWidth="1"/>
    <col min="11275" max="11275" width="11" style="1527" customWidth="1"/>
    <col min="11276" max="11277" width="10.44140625" style="1527" customWidth="1"/>
    <col min="11278" max="11278" width="14.6640625" style="1527" customWidth="1"/>
    <col min="11279" max="11521" width="10.6640625" style="1527"/>
    <col min="11522" max="11522" width="26.77734375" style="1527" customWidth="1"/>
    <col min="11523" max="11523" width="9.77734375" style="1527" customWidth="1"/>
    <col min="11524" max="11524" width="7" style="1527" customWidth="1"/>
    <col min="11525" max="11525" width="10.44140625" style="1527" customWidth="1"/>
    <col min="11526" max="11526" width="20" style="1527" customWidth="1"/>
    <col min="11527" max="11527" width="16" style="1527" customWidth="1"/>
    <col min="11528" max="11528" width="13.33203125" style="1527" customWidth="1"/>
    <col min="11529" max="11529" width="11.44140625" style="1527" customWidth="1"/>
    <col min="11530" max="11530" width="12.109375" style="1527" customWidth="1"/>
    <col min="11531" max="11531" width="11" style="1527" customWidth="1"/>
    <col min="11532" max="11533" width="10.44140625" style="1527" customWidth="1"/>
    <col min="11534" max="11534" width="14.6640625" style="1527" customWidth="1"/>
    <col min="11535" max="11777" width="10.6640625" style="1527"/>
    <col min="11778" max="11778" width="26.77734375" style="1527" customWidth="1"/>
    <col min="11779" max="11779" width="9.77734375" style="1527" customWidth="1"/>
    <col min="11780" max="11780" width="7" style="1527" customWidth="1"/>
    <col min="11781" max="11781" width="10.44140625" style="1527" customWidth="1"/>
    <col min="11782" max="11782" width="20" style="1527" customWidth="1"/>
    <col min="11783" max="11783" width="16" style="1527" customWidth="1"/>
    <col min="11784" max="11784" width="13.33203125" style="1527" customWidth="1"/>
    <col min="11785" max="11785" width="11.44140625" style="1527" customWidth="1"/>
    <col min="11786" max="11786" width="12.109375" style="1527" customWidth="1"/>
    <col min="11787" max="11787" width="11" style="1527" customWidth="1"/>
    <col min="11788" max="11789" width="10.44140625" style="1527" customWidth="1"/>
    <col min="11790" max="11790" width="14.6640625" style="1527" customWidth="1"/>
    <col min="11791" max="12033" width="10.6640625" style="1527"/>
    <col min="12034" max="12034" width="26.77734375" style="1527" customWidth="1"/>
    <col min="12035" max="12035" width="9.77734375" style="1527" customWidth="1"/>
    <col min="12036" max="12036" width="7" style="1527" customWidth="1"/>
    <col min="12037" max="12037" width="10.44140625" style="1527" customWidth="1"/>
    <col min="12038" max="12038" width="20" style="1527" customWidth="1"/>
    <col min="12039" max="12039" width="16" style="1527" customWidth="1"/>
    <col min="12040" max="12040" width="13.33203125" style="1527" customWidth="1"/>
    <col min="12041" max="12041" width="11.44140625" style="1527" customWidth="1"/>
    <col min="12042" max="12042" width="12.109375" style="1527" customWidth="1"/>
    <col min="12043" max="12043" width="11" style="1527" customWidth="1"/>
    <col min="12044" max="12045" width="10.44140625" style="1527" customWidth="1"/>
    <col min="12046" max="12046" width="14.6640625" style="1527" customWidth="1"/>
    <col min="12047" max="12289" width="10.6640625" style="1527"/>
    <col min="12290" max="12290" width="26.77734375" style="1527" customWidth="1"/>
    <col min="12291" max="12291" width="9.77734375" style="1527" customWidth="1"/>
    <col min="12292" max="12292" width="7" style="1527" customWidth="1"/>
    <col min="12293" max="12293" width="10.44140625" style="1527" customWidth="1"/>
    <col min="12294" max="12294" width="20" style="1527" customWidth="1"/>
    <col min="12295" max="12295" width="16" style="1527" customWidth="1"/>
    <col min="12296" max="12296" width="13.33203125" style="1527" customWidth="1"/>
    <col min="12297" max="12297" width="11.44140625" style="1527" customWidth="1"/>
    <col min="12298" max="12298" width="12.109375" style="1527" customWidth="1"/>
    <col min="12299" max="12299" width="11" style="1527" customWidth="1"/>
    <col min="12300" max="12301" width="10.44140625" style="1527" customWidth="1"/>
    <col min="12302" max="12302" width="14.6640625" style="1527" customWidth="1"/>
    <col min="12303" max="12545" width="10.6640625" style="1527"/>
    <col min="12546" max="12546" width="26.77734375" style="1527" customWidth="1"/>
    <col min="12547" max="12547" width="9.77734375" style="1527" customWidth="1"/>
    <col min="12548" max="12548" width="7" style="1527" customWidth="1"/>
    <col min="12549" max="12549" width="10.44140625" style="1527" customWidth="1"/>
    <col min="12550" max="12550" width="20" style="1527" customWidth="1"/>
    <col min="12551" max="12551" width="16" style="1527" customWidth="1"/>
    <col min="12552" max="12552" width="13.33203125" style="1527" customWidth="1"/>
    <col min="12553" max="12553" width="11.44140625" style="1527" customWidth="1"/>
    <col min="12554" max="12554" width="12.109375" style="1527" customWidth="1"/>
    <col min="12555" max="12555" width="11" style="1527" customWidth="1"/>
    <col min="12556" max="12557" width="10.44140625" style="1527" customWidth="1"/>
    <col min="12558" max="12558" width="14.6640625" style="1527" customWidth="1"/>
    <col min="12559" max="12801" width="10.6640625" style="1527"/>
    <col min="12802" max="12802" width="26.77734375" style="1527" customWidth="1"/>
    <col min="12803" max="12803" width="9.77734375" style="1527" customWidth="1"/>
    <col min="12804" max="12804" width="7" style="1527" customWidth="1"/>
    <col min="12805" max="12805" width="10.44140625" style="1527" customWidth="1"/>
    <col min="12806" max="12806" width="20" style="1527" customWidth="1"/>
    <col min="12807" max="12807" width="16" style="1527" customWidth="1"/>
    <col min="12808" max="12808" width="13.33203125" style="1527" customWidth="1"/>
    <col min="12809" max="12809" width="11.44140625" style="1527" customWidth="1"/>
    <col min="12810" max="12810" width="12.109375" style="1527" customWidth="1"/>
    <col min="12811" max="12811" width="11" style="1527" customWidth="1"/>
    <col min="12812" max="12813" width="10.44140625" style="1527" customWidth="1"/>
    <col min="12814" max="12814" width="14.6640625" style="1527" customWidth="1"/>
    <col min="12815" max="13057" width="10.6640625" style="1527"/>
    <col min="13058" max="13058" width="26.77734375" style="1527" customWidth="1"/>
    <col min="13059" max="13059" width="9.77734375" style="1527" customWidth="1"/>
    <col min="13060" max="13060" width="7" style="1527" customWidth="1"/>
    <col min="13061" max="13061" width="10.44140625" style="1527" customWidth="1"/>
    <col min="13062" max="13062" width="20" style="1527" customWidth="1"/>
    <col min="13063" max="13063" width="16" style="1527" customWidth="1"/>
    <col min="13064" max="13064" width="13.33203125" style="1527" customWidth="1"/>
    <col min="13065" max="13065" width="11.44140625" style="1527" customWidth="1"/>
    <col min="13066" max="13066" width="12.109375" style="1527" customWidth="1"/>
    <col min="13067" max="13067" width="11" style="1527" customWidth="1"/>
    <col min="13068" max="13069" width="10.44140625" style="1527" customWidth="1"/>
    <col min="13070" max="13070" width="14.6640625" style="1527" customWidth="1"/>
    <col min="13071" max="13313" width="10.6640625" style="1527"/>
    <col min="13314" max="13314" width="26.77734375" style="1527" customWidth="1"/>
    <col min="13315" max="13315" width="9.77734375" style="1527" customWidth="1"/>
    <col min="13316" max="13316" width="7" style="1527" customWidth="1"/>
    <col min="13317" max="13317" width="10.44140625" style="1527" customWidth="1"/>
    <col min="13318" max="13318" width="20" style="1527" customWidth="1"/>
    <col min="13319" max="13319" width="16" style="1527" customWidth="1"/>
    <col min="13320" max="13320" width="13.33203125" style="1527" customWidth="1"/>
    <col min="13321" max="13321" width="11.44140625" style="1527" customWidth="1"/>
    <col min="13322" max="13322" width="12.109375" style="1527" customWidth="1"/>
    <col min="13323" max="13323" width="11" style="1527" customWidth="1"/>
    <col min="13324" max="13325" width="10.44140625" style="1527" customWidth="1"/>
    <col min="13326" max="13326" width="14.6640625" style="1527" customWidth="1"/>
    <col min="13327" max="13569" width="10.6640625" style="1527"/>
    <col min="13570" max="13570" width="26.77734375" style="1527" customWidth="1"/>
    <col min="13571" max="13571" width="9.77734375" style="1527" customWidth="1"/>
    <col min="13572" max="13572" width="7" style="1527" customWidth="1"/>
    <col min="13573" max="13573" width="10.44140625" style="1527" customWidth="1"/>
    <col min="13574" max="13574" width="20" style="1527" customWidth="1"/>
    <col min="13575" max="13575" width="16" style="1527" customWidth="1"/>
    <col min="13576" max="13576" width="13.33203125" style="1527" customWidth="1"/>
    <col min="13577" max="13577" width="11.44140625" style="1527" customWidth="1"/>
    <col min="13578" max="13578" width="12.109375" style="1527" customWidth="1"/>
    <col min="13579" max="13579" width="11" style="1527" customWidth="1"/>
    <col min="13580" max="13581" width="10.44140625" style="1527" customWidth="1"/>
    <col min="13582" max="13582" width="14.6640625" style="1527" customWidth="1"/>
    <col min="13583" max="13825" width="10.6640625" style="1527"/>
    <col min="13826" max="13826" width="26.77734375" style="1527" customWidth="1"/>
    <col min="13827" max="13827" width="9.77734375" style="1527" customWidth="1"/>
    <col min="13828" max="13828" width="7" style="1527" customWidth="1"/>
    <col min="13829" max="13829" width="10.44140625" style="1527" customWidth="1"/>
    <col min="13830" max="13830" width="20" style="1527" customWidth="1"/>
    <col min="13831" max="13831" width="16" style="1527" customWidth="1"/>
    <col min="13832" max="13832" width="13.33203125" style="1527" customWidth="1"/>
    <col min="13833" max="13833" width="11.44140625" style="1527" customWidth="1"/>
    <col min="13834" max="13834" width="12.109375" style="1527" customWidth="1"/>
    <col min="13835" max="13835" width="11" style="1527" customWidth="1"/>
    <col min="13836" max="13837" width="10.44140625" style="1527" customWidth="1"/>
    <col min="13838" max="13838" width="14.6640625" style="1527" customWidth="1"/>
    <col min="13839" max="14081" width="10.6640625" style="1527"/>
    <col min="14082" max="14082" width="26.77734375" style="1527" customWidth="1"/>
    <col min="14083" max="14083" width="9.77734375" style="1527" customWidth="1"/>
    <col min="14084" max="14084" width="7" style="1527" customWidth="1"/>
    <col min="14085" max="14085" width="10.44140625" style="1527" customWidth="1"/>
    <col min="14086" max="14086" width="20" style="1527" customWidth="1"/>
    <col min="14087" max="14087" width="16" style="1527" customWidth="1"/>
    <col min="14088" max="14088" width="13.33203125" style="1527" customWidth="1"/>
    <col min="14089" max="14089" width="11.44140625" style="1527" customWidth="1"/>
    <col min="14090" max="14090" width="12.109375" style="1527" customWidth="1"/>
    <col min="14091" max="14091" width="11" style="1527" customWidth="1"/>
    <col min="14092" max="14093" width="10.44140625" style="1527" customWidth="1"/>
    <col min="14094" max="14094" width="14.6640625" style="1527" customWidth="1"/>
    <col min="14095" max="14337" width="10.6640625" style="1527"/>
    <col min="14338" max="14338" width="26.77734375" style="1527" customWidth="1"/>
    <col min="14339" max="14339" width="9.77734375" style="1527" customWidth="1"/>
    <col min="14340" max="14340" width="7" style="1527" customWidth="1"/>
    <col min="14341" max="14341" width="10.44140625" style="1527" customWidth="1"/>
    <col min="14342" max="14342" width="20" style="1527" customWidth="1"/>
    <col min="14343" max="14343" width="16" style="1527" customWidth="1"/>
    <col min="14344" max="14344" width="13.33203125" style="1527" customWidth="1"/>
    <col min="14345" max="14345" width="11.44140625" style="1527" customWidth="1"/>
    <col min="14346" max="14346" width="12.109375" style="1527" customWidth="1"/>
    <col min="14347" max="14347" width="11" style="1527" customWidth="1"/>
    <col min="14348" max="14349" width="10.44140625" style="1527" customWidth="1"/>
    <col min="14350" max="14350" width="14.6640625" style="1527" customWidth="1"/>
    <col min="14351" max="14593" width="10.6640625" style="1527"/>
    <col min="14594" max="14594" width="26.77734375" style="1527" customWidth="1"/>
    <col min="14595" max="14595" width="9.77734375" style="1527" customWidth="1"/>
    <col min="14596" max="14596" width="7" style="1527" customWidth="1"/>
    <col min="14597" max="14597" width="10.44140625" style="1527" customWidth="1"/>
    <col min="14598" max="14598" width="20" style="1527" customWidth="1"/>
    <col min="14599" max="14599" width="16" style="1527" customWidth="1"/>
    <col min="14600" max="14600" width="13.33203125" style="1527" customWidth="1"/>
    <col min="14601" max="14601" width="11.44140625" style="1527" customWidth="1"/>
    <col min="14602" max="14602" width="12.109375" style="1527" customWidth="1"/>
    <col min="14603" max="14603" width="11" style="1527" customWidth="1"/>
    <col min="14604" max="14605" width="10.44140625" style="1527" customWidth="1"/>
    <col min="14606" max="14606" width="14.6640625" style="1527" customWidth="1"/>
    <col min="14607" max="14849" width="10.6640625" style="1527"/>
    <col min="14850" max="14850" width="26.77734375" style="1527" customWidth="1"/>
    <col min="14851" max="14851" width="9.77734375" style="1527" customWidth="1"/>
    <col min="14852" max="14852" width="7" style="1527" customWidth="1"/>
    <col min="14853" max="14853" width="10.44140625" style="1527" customWidth="1"/>
    <col min="14854" max="14854" width="20" style="1527" customWidth="1"/>
    <col min="14855" max="14855" width="16" style="1527" customWidth="1"/>
    <col min="14856" max="14856" width="13.33203125" style="1527" customWidth="1"/>
    <col min="14857" max="14857" width="11.44140625" style="1527" customWidth="1"/>
    <col min="14858" max="14858" width="12.109375" style="1527" customWidth="1"/>
    <col min="14859" max="14859" width="11" style="1527" customWidth="1"/>
    <col min="14860" max="14861" width="10.44140625" style="1527" customWidth="1"/>
    <col min="14862" max="14862" width="14.6640625" style="1527" customWidth="1"/>
    <col min="14863" max="15105" width="10.6640625" style="1527"/>
    <col min="15106" max="15106" width="26.77734375" style="1527" customWidth="1"/>
    <col min="15107" max="15107" width="9.77734375" style="1527" customWidth="1"/>
    <col min="15108" max="15108" width="7" style="1527" customWidth="1"/>
    <col min="15109" max="15109" width="10.44140625" style="1527" customWidth="1"/>
    <col min="15110" max="15110" width="20" style="1527" customWidth="1"/>
    <col min="15111" max="15111" width="16" style="1527" customWidth="1"/>
    <col min="15112" max="15112" width="13.33203125" style="1527" customWidth="1"/>
    <col min="15113" max="15113" width="11.44140625" style="1527" customWidth="1"/>
    <col min="15114" max="15114" width="12.109375" style="1527" customWidth="1"/>
    <col min="15115" max="15115" width="11" style="1527" customWidth="1"/>
    <col min="15116" max="15117" width="10.44140625" style="1527" customWidth="1"/>
    <col min="15118" max="15118" width="14.6640625" style="1527" customWidth="1"/>
    <col min="15119" max="15361" width="10.6640625" style="1527"/>
    <col min="15362" max="15362" width="26.77734375" style="1527" customWidth="1"/>
    <col min="15363" max="15363" width="9.77734375" style="1527" customWidth="1"/>
    <col min="15364" max="15364" width="7" style="1527" customWidth="1"/>
    <col min="15365" max="15365" width="10.44140625" style="1527" customWidth="1"/>
    <col min="15366" max="15366" width="20" style="1527" customWidth="1"/>
    <col min="15367" max="15367" width="16" style="1527" customWidth="1"/>
    <col min="15368" max="15368" width="13.33203125" style="1527" customWidth="1"/>
    <col min="15369" max="15369" width="11.44140625" style="1527" customWidth="1"/>
    <col min="15370" max="15370" width="12.109375" style="1527" customWidth="1"/>
    <col min="15371" max="15371" width="11" style="1527" customWidth="1"/>
    <col min="15372" max="15373" width="10.44140625" style="1527" customWidth="1"/>
    <col min="15374" max="15374" width="14.6640625" style="1527" customWidth="1"/>
    <col min="15375" max="15617" width="10.6640625" style="1527"/>
    <col min="15618" max="15618" width="26.77734375" style="1527" customWidth="1"/>
    <col min="15619" max="15619" width="9.77734375" style="1527" customWidth="1"/>
    <col min="15620" max="15620" width="7" style="1527" customWidth="1"/>
    <col min="15621" max="15621" width="10.44140625" style="1527" customWidth="1"/>
    <col min="15622" max="15622" width="20" style="1527" customWidth="1"/>
    <col min="15623" max="15623" width="16" style="1527" customWidth="1"/>
    <col min="15624" max="15624" width="13.33203125" style="1527" customWidth="1"/>
    <col min="15625" max="15625" width="11.44140625" style="1527" customWidth="1"/>
    <col min="15626" max="15626" width="12.109375" style="1527" customWidth="1"/>
    <col min="15627" max="15627" width="11" style="1527" customWidth="1"/>
    <col min="15628" max="15629" width="10.44140625" style="1527" customWidth="1"/>
    <col min="15630" max="15630" width="14.6640625" style="1527" customWidth="1"/>
    <col min="15631" max="15873" width="10.6640625" style="1527"/>
    <col min="15874" max="15874" width="26.77734375" style="1527" customWidth="1"/>
    <col min="15875" max="15875" width="9.77734375" style="1527" customWidth="1"/>
    <col min="15876" max="15876" width="7" style="1527" customWidth="1"/>
    <col min="15877" max="15877" width="10.44140625" style="1527" customWidth="1"/>
    <col min="15878" max="15878" width="20" style="1527" customWidth="1"/>
    <col min="15879" max="15879" width="16" style="1527" customWidth="1"/>
    <col min="15880" max="15880" width="13.33203125" style="1527" customWidth="1"/>
    <col min="15881" max="15881" width="11.44140625" style="1527" customWidth="1"/>
    <col min="15882" max="15882" width="12.109375" style="1527" customWidth="1"/>
    <col min="15883" max="15883" width="11" style="1527" customWidth="1"/>
    <col min="15884" max="15885" width="10.44140625" style="1527" customWidth="1"/>
    <col min="15886" max="15886" width="14.6640625" style="1527" customWidth="1"/>
    <col min="15887" max="16129" width="10.6640625" style="1527"/>
    <col min="16130" max="16130" width="26.77734375" style="1527" customWidth="1"/>
    <col min="16131" max="16131" width="9.77734375" style="1527" customWidth="1"/>
    <col min="16132" max="16132" width="7" style="1527" customWidth="1"/>
    <col min="16133" max="16133" width="10.44140625" style="1527" customWidth="1"/>
    <col min="16134" max="16134" width="20" style="1527" customWidth="1"/>
    <col min="16135" max="16135" width="16" style="1527" customWidth="1"/>
    <col min="16136" max="16136" width="13.33203125" style="1527" customWidth="1"/>
    <col min="16137" max="16137" width="11.44140625" style="1527" customWidth="1"/>
    <col min="16138" max="16138" width="12.109375" style="1527" customWidth="1"/>
    <col min="16139" max="16139" width="11" style="1527" customWidth="1"/>
    <col min="16140" max="16141" width="10.44140625" style="1527" customWidth="1"/>
    <col min="16142" max="16142" width="14.6640625" style="1527" customWidth="1"/>
    <col min="16143" max="16384" width="10.6640625" style="1527"/>
  </cols>
  <sheetData>
    <row r="1" spans="1:14" ht="13.8" x14ac:dyDescent="0.3">
      <c r="A1" s="1846" t="s">
        <v>2378</v>
      </c>
      <c r="B1" s="1846"/>
      <c r="C1" s="1846"/>
      <c r="D1" s="1846"/>
      <c r="E1" s="1846"/>
      <c r="F1" s="1846"/>
      <c r="G1" s="1846"/>
      <c r="H1" s="1846"/>
      <c r="I1" s="1846"/>
      <c r="J1" s="1846"/>
      <c r="K1" s="1846"/>
      <c r="L1" s="1846"/>
      <c r="M1" s="1846"/>
      <c r="N1" s="1846"/>
    </row>
    <row r="2" spans="1:14" ht="12.75" customHeight="1" x14ac:dyDescent="0.25">
      <c r="A2" s="1847" t="s">
        <v>0</v>
      </c>
      <c r="B2" s="1848"/>
      <c r="C2" s="1847" t="s">
        <v>2379</v>
      </c>
      <c r="D2" s="1850" t="s">
        <v>2380</v>
      </c>
      <c r="E2" s="1850" t="s">
        <v>2381</v>
      </c>
      <c r="F2" s="1850" t="s">
        <v>2382</v>
      </c>
      <c r="G2" s="1852" t="s">
        <v>2383</v>
      </c>
      <c r="H2" s="1853"/>
      <c r="I2" s="1853"/>
      <c r="J2" s="1853"/>
      <c r="K2" s="1854"/>
      <c r="L2" s="1850" t="s">
        <v>2430</v>
      </c>
      <c r="M2" s="1850" t="s">
        <v>2431</v>
      </c>
      <c r="N2" s="1855" t="s">
        <v>2384</v>
      </c>
    </row>
    <row r="3" spans="1:14" ht="49.5" customHeight="1" x14ac:dyDescent="0.25">
      <c r="A3" s="1848"/>
      <c r="B3" s="1848"/>
      <c r="C3" s="1849"/>
      <c r="D3" s="1851"/>
      <c r="E3" s="1851"/>
      <c r="F3" s="1851"/>
      <c r="G3" s="1528" t="s">
        <v>2385</v>
      </c>
      <c r="H3" s="1528" t="s">
        <v>2426</v>
      </c>
      <c r="I3" s="1528" t="s">
        <v>2427</v>
      </c>
      <c r="J3" s="1529" t="s">
        <v>2428</v>
      </c>
      <c r="K3" s="1529" t="s">
        <v>2429</v>
      </c>
      <c r="L3" s="1851"/>
      <c r="M3" s="1851"/>
      <c r="N3" s="1848"/>
    </row>
    <row r="4" spans="1:14" ht="26.25" customHeight="1" x14ac:dyDescent="0.25">
      <c r="A4" s="1856" t="s">
        <v>2386</v>
      </c>
      <c r="B4" s="1857"/>
      <c r="C4" s="1530" t="s">
        <v>2387</v>
      </c>
      <c r="D4" s="1530" t="s">
        <v>2388</v>
      </c>
      <c r="E4" s="1531">
        <v>300000</v>
      </c>
      <c r="F4" s="1531">
        <v>211638</v>
      </c>
      <c r="G4" s="1532">
        <v>185510</v>
      </c>
      <c r="H4" s="1532">
        <v>175059</v>
      </c>
      <c r="I4" s="1532">
        <f t="shared" ref="I4:I9" si="0">SUM(H4-G4)</f>
        <v>-10451</v>
      </c>
      <c r="J4" s="1532">
        <v>10451</v>
      </c>
      <c r="K4" s="1532"/>
      <c r="L4" s="1532">
        <v>10452</v>
      </c>
      <c r="M4" s="1532">
        <v>10452</v>
      </c>
      <c r="N4" s="1532">
        <f t="shared" ref="N4:N9" si="1">SUM(H4-L4-M4)</f>
        <v>154155</v>
      </c>
    </row>
    <row r="5" spans="1:14" ht="18" customHeight="1" x14ac:dyDescent="0.25">
      <c r="A5" s="1858" t="s">
        <v>2389</v>
      </c>
      <c r="B5" s="1858"/>
      <c r="C5" s="1530" t="s">
        <v>2387</v>
      </c>
      <c r="D5" s="1530" t="s">
        <v>2390</v>
      </c>
      <c r="E5" s="1531">
        <v>173892</v>
      </c>
      <c r="F5" s="1531">
        <v>7182</v>
      </c>
      <c r="G5" s="1532">
        <v>1182</v>
      </c>
      <c r="H5" s="1532"/>
      <c r="I5" s="1532">
        <f t="shared" si="0"/>
        <v>-1182</v>
      </c>
      <c r="J5" s="1532">
        <v>1182</v>
      </c>
      <c r="K5" s="1532"/>
      <c r="L5" s="1532"/>
      <c r="M5" s="1532"/>
      <c r="N5" s="1532">
        <f t="shared" si="1"/>
        <v>0</v>
      </c>
    </row>
    <row r="6" spans="1:14" ht="28.5" customHeight="1" x14ac:dyDescent="0.25">
      <c r="A6" s="1859" t="s">
        <v>2391</v>
      </c>
      <c r="B6" s="1860"/>
      <c r="C6" s="1533" t="s">
        <v>2387</v>
      </c>
      <c r="D6" s="1533" t="s">
        <v>2392</v>
      </c>
      <c r="E6" s="1534">
        <v>950000</v>
      </c>
      <c r="F6" s="1534">
        <v>950000</v>
      </c>
      <c r="G6" s="1535">
        <v>832100</v>
      </c>
      <c r="H6" s="1535">
        <v>779700</v>
      </c>
      <c r="I6" s="1535">
        <f t="shared" si="0"/>
        <v>-52400</v>
      </c>
      <c r="J6" s="1535">
        <v>52400</v>
      </c>
      <c r="K6" s="1535"/>
      <c r="L6" s="1535">
        <v>52400</v>
      </c>
      <c r="M6" s="1535">
        <v>52400</v>
      </c>
      <c r="N6" s="1535">
        <f t="shared" si="1"/>
        <v>674900</v>
      </c>
    </row>
    <row r="7" spans="1:14" ht="39" customHeight="1" x14ac:dyDescent="0.25">
      <c r="A7" s="1861" t="s">
        <v>2393</v>
      </c>
      <c r="B7" s="1862"/>
      <c r="C7" s="1536" t="s">
        <v>2387</v>
      </c>
      <c r="D7" s="1536" t="s">
        <v>2394</v>
      </c>
      <c r="E7" s="1537">
        <v>100000</v>
      </c>
      <c r="F7" s="1537">
        <v>100000</v>
      </c>
      <c r="G7" s="1538">
        <v>87417</v>
      </c>
      <c r="H7" s="1538">
        <v>77417</v>
      </c>
      <c r="I7" s="1538">
        <f t="shared" si="0"/>
        <v>-10000</v>
      </c>
      <c r="J7" s="1538">
        <v>10000</v>
      </c>
      <c r="K7" s="1538"/>
      <c r="L7" s="1538">
        <v>10000</v>
      </c>
      <c r="M7" s="1538">
        <v>10000</v>
      </c>
      <c r="N7" s="1538">
        <f t="shared" si="1"/>
        <v>57417</v>
      </c>
    </row>
    <row r="8" spans="1:14" ht="30" customHeight="1" x14ac:dyDescent="0.25">
      <c r="A8" s="1861" t="s">
        <v>2395</v>
      </c>
      <c r="B8" s="1862"/>
      <c r="C8" s="1536" t="s">
        <v>2387</v>
      </c>
      <c r="D8" s="1536" t="s">
        <v>2396</v>
      </c>
      <c r="E8" s="1537">
        <v>240000</v>
      </c>
      <c r="F8" s="1537">
        <v>240000</v>
      </c>
      <c r="G8" s="1538">
        <v>202500</v>
      </c>
      <c r="H8" s="1538">
        <v>172500</v>
      </c>
      <c r="I8" s="1538">
        <f t="shared" si="0"/>
        <v>-30000</v>
      </c>
      <c r="J8" s="1538">
        <v>30000</v>
      </c>
      <c r="K8" s="1538"/>
      <c r="L8" s="1538">
        <v>30000</v>
      </c>
      <c r="M8" s="1538">
        <v>30000</v>
      </c>
      <c r="N8" s="1538">
        <f t="shared" si="1"/>
        <v>112500</v>
      </c>
    </row>
    <row r="9" spans="1:14" ht="40.5" customHeight="1" x14ac:dyDescent="0.25">
      <c r="A9" s="1844" t="s">
        <v>2397</v>
      </c>
      <c r="B9" s="1845"/>
      <c r="C9" s="1539" t="s">
        <v>2387</v>
      </c>
      <c r="D9" s="1539" t="s">
        <v>2398</v>
      </c>
      <c r="E9" s="1537">
        <v>150000</v>
      </c>
      <c r="F9" s="1537">
        <v>150000</v>
      </c>
      <c r="G9" s="1538">
        <v>115158</v>
      </c>
      <c r="H9" s="1538">
        <v>142499</v>
      </c>
      <c r="I9" s="1538">
        <f t="shared" si="0"/>
        <v>27341</v>
      </c>
      <c r="J9" s="1538">
        <v>7500</v>
      </c>
      <c r="K9" s="1538">
        <v>34841</v>
      </c>
      <c r="L9" s="1538">
        <v>15000</v>
      </c>
      <c r="M9" s="1538">
        <v>15000</v>
      </c>
      <c r="N9" s="1538">
        <f t="shared" si="1"/>
        <v>112499</v>
      </c>
    </row>
    <row r="10" spans="1:14" ht="18.75" customHeight="1" x14ac:dyDescent="0.25">
      <c r="A10" s="1815" t="s">
        <v>2399</v>
      </c>
      <c r="B10" s="1816"/>
      <c r="C10" s="1540"/>
      <c r="D10" s="1540"/>
      <c r="E10" s="1541">
        <f>SUM(E4:E9)</f>
        <v>1913892</v>
      </c>
      <c r="F10" s="1541">
        <f>SUM(F4:F9)</f>
        <v>1658820</v>
      </c>
      <c r="G10" s="1541">
        <f t="shared" ref="G10" si="2">SUM(G4:G9)</f>
        <v>1423867</v>
      </c>
      <c r="H10" s="1541">
        <f t="shared" ref="H10:N10" si="3">SUM(H4:H9)</f>
        <v>1347175</v>
      </c>
      <c r="I10" s="1541">
        <f t="shared" si="3"/>
        <v>-76692</v>
      </c>
      <c r="J10" s="1541">
        <f t="shared" si="3"/>
        <v>111533</v>
      </c>
      <c r="K10" s="1541">
        <f t="shared" si="3"/>
        <v>34841</v>
      </c>
      <c r="L10" s="1541">
        <f t="shared" si="3"/>
        <v>117852</v>
      </c>
      <c r="M10" s="1541">
        <f t="shared" si="3"/>
        <v>117852</v>
      </c>
      <c r="N10" s="1541">
        <f t="shared" si="3"/>
        <v>1111471</v>
      </c>
    </row>
    <row r="11" spans="1:14" ht="29.4" customHeight="1" x14ac:dyDescent="0.25">
      <c r="A11" s="1817" t="s">
        <v>2400</v>
      </c>
      <c r="B11" s="1818"/>
      <c r="C11" s="1542"/>
      <c r="D11" s="1543" t="s">
        <v>2401</v>
      </c>
      <c r="E11" s="1544">
        <v>450000</v>
      </c>
      <c r="F11" s="1544">
        <v>450000</v>
      </c>
      <c r="G11" s="1544">
        <v>350000</v>
      </c>
      <c r="H11" s="1544">
        <v>0</v>
      </c>
      <c r="I11" s="1545">
        <f>SUM(H11-G11)</f>
        <v>-350000</v>
      </c>
      <c r="J11" s="1544">
        <v>350000</v>
      </c>
      <c r="K11" s="1544"/>
      <c r="L11" s="1544"/>
      <c r="M11" s="1544"/>
      <c r="N11" s="1544">
        <v>0</v>
      </c>
    </row>
    <row r="12" spans="1:14" ht="18.75" customHeight="1" x14ac:dyDescent="0.25">
      <c r="A12" s="1819" t="s">
        <v>2402</v>
      </c>
      <c r="B12" s="1820"/>
      <c r="C12" s="1540"/>
      <c r="D12" s="1540"/>
      <c r="E12" s="1541">
        <f t="shared" ref="E12:N12" si="4">SUM(E10:E11)</f>
        <v>2363892</v>
      </c>
      <c r="F12" s="1541">
        <f t="shared" si="4"/>
        <v>2108820</v>
      </c>
      <c r="G12" s="1541">
        <f t="shared" ref="G12" si="5">SUM(G10:G11)</f>
        <v>1773867</v>
      </c>
      <c r="H12" s="1541">
        <f t="shared" si="4"/>
        <v>1347175</v>
      </c>
      <c r="I12" s="1541">
        <f t="shared" si="4"/>
        <v>-426692</v>
      </c>
      <c r="J12" s="1541">
        <f t="shared" si="4"/>
        <v>461533</v>
      </c>
      <c r="K12" s="1541">
        <f t="shared" si="4"/>
        <v>34841</v>
      </c>
      <c r="L12" s="1541">
        <f>SUM(L10:L11)</f>
        <v>117852</v>
      </c>
      <c r="M12" s="1541">
        <f>SUM(M10:M11)</f>
        <v>117852</v>
      </c>
      <c r="N12" s="1541">
        <f t="shared" si="4"/>
        <v>1111471</v>
      </c>
    </row>
    <row r="13" spans="1:14" ht="18.75" customHeight="1" x14ac:dyDescent="0.25">
      <c r="A13" s="1625"/>
      <c r="B13" s="1625"/>
      <c r="C13" s="1626"/>
      <c r="D13" s="1626"/>
      <c r="E13" s="1627"/>
      <c r="F13" s="1627"/>
      <c r="G13" s="1627"/>
      <c r="H13" s="1627"/>
      <c r="I13" s="1627"/>
      <c r="J13" s="1627"/>
      <c r="K13" s="1627"/>
      <c r="L13" s="1627"/>
      <c r="M13" s="1627"/>
      <c r="N13" s="1627"/>
    </row>
    <row r="14" spans="1:14" ht="14.4" thickBot="1" x14ac:dyDescent="0.35">
      <c r="A14" s="1546"/>
      <c r="B14" s="1821" t="s">
        <v>2403</v>
      </c>
      <c r="C14" s="1822"/>
      <c r="D14" s="1822"/>
      <c r="E14" s="1822"/>
      <c r="F14" s="1822"/>
      <c r="G14" s="1822"/>
      <c r="H14" s="1822"/>
      <c r="I14" s="1822"/>
      <c r="J14" s="1822"/>
      <c r="K14" s="1822"/>
      <c r="L14" s="1547"/>
      <c r="M14" s="1547"/>
      <c r="N14" s="1547"/>
    </row>
    <row r="15" spans="1:14" ht="24" customHeight="1" x14ac:dyDescent="0.25">
      <c r="A15" s="1823" t="s">
        <v>0</v>
      </c>
      <c r="B15" s="1824"/>
      <c r="C15" s="1829" t="s">
        <v>2404</v>
      </c>
      <c r="D15" s="1824"/>
      <c r="E15" s="1832" t="s">
        <v>2432</v>
      </c>
      <c r="F15" s="1829" t="s">
        <v>2405</v>
      </c>
      <c r="G15" s="1837" t="s">
        <v>2406</v>
      </c>
      <c r="H15" s="1838"/>
      <c r="I15" s="1838"/>
      <c r="J15" s="1839"/>
      <c r="K15" s="1548"/>
      <c r="L15" s="1549"/>
      <c r="M15" s="1549"/>
      <c r="N15" s="1549"/>
    </row>
    <row r="16" spans="1:14" x14ac:dyDescent="0.25">
      <c r="A16" s="1825"/>
      <c r="B16" s="1826"/>
      <c r="C16" s="1830"/>
      <c r="D16" s="1826"/>
      <c r="E16" s="1833"/>
      <c r="F16" s="1835"/>
      <c r="G16" s="1840" t="s">
        <v>2407</v>
      </c>
      <c r="H16" s="1840" t="s">
        <v>2408</v>
      </c>
      <c r="I16" s="1840" t="s">
        <v>2401</v>
      </c>
      <c r="J16" s="1842" t="s">
        <v>2409</v>
      </c>
      <c r="K16" s="1843"/>
      <c r="L16" s="1550"/>
      <c r="M16" s="1550"/>
      <c r="N16" s="1550"/>
    </row>
    <row r="17" spans="1:14" ht="21" customHeight="1" thickBot="1" x14ac:dyDescent="0.3">
      <c r="A17" s="1827"/>
      <c r="B17" s="1828"/>
      <c r="C17" s="1831"/>
      <c r="D17" s="1828"/>
      <c r="E17" s="1834"/>
      <c r="F17" s="1836"/>
      <c r="G17" s="1841"/>
      <c r="H17" s="1841"/>
      <c r="I17" s="1841"/>
      <c r="J17" s="1836"/>
      <c r="K17" s="1835"/>
      <c r="L17" s="1550"/>
      <c r="M17" s="1550"/>
      <c r="N17" s="1550"/>
    </row>
    <row r="18" spans="1:14" ht="39" customHeight="1" x14ac:dyDescent="0.25">
      <c r="A18" s="1804" t="s">
        <v>2410</v>
      </c>
      <c r="B18" s="1805"/>
      <c r="C18" s="1806" t="s">
        <v>2411</v>
      </c>
      <c r="D18" s="1807"/>
      <c r="E18" s="1538">
        <v>88101</v>
      </c>
      <c r="F18" s="1536" t="s">
        <v>2412</v>
      </c>
      <c r="G18" s="1538">
        <v>40662</v>
      </c>
      <c r="H18" s="1538">
        <v>40662</v>
      </c>
      <c r="I18" s="1538">
        <v>6777</v>
      </c>
      <c r="J18" s="1622"/>
      <c r="K18" s="1551"/>
      <c r="L18" s="1550"/>
      <c r="M18" s="1550"/>
      <c r="N18" s="1550"/>
    </row>
    <row r="19" spans="1:14" ht="20.25" customHeight="1" x14ac:dyDescent="0.25">
      <c r="A19" s="1813" t="s">
        <v>2413</v>
      </c>
      <c r="B19" s="1814"/>
      <c r="C19" s="1806" t="s">
        <v>2414</v>
      </c>
      <c r="D19" s="1807"/>
      <c r="E19" s="1623">
        <v>4470</v>
      </c>
      <c r="F19" s="1552" t="s">
        <v>2415</v>
      </c>
      <c r="G19" s="1623">
        <v>4470</v>
      </c>
      <c r="H19" s="1623"/>
      <c r="I19" s="1623"/>
      <c r="J19" s="1624"/>
      <c r="K19" s="1551"/>
      <c r="L19" s="1550"/>
      <c r="M19" s="1550"/>
      <c r="N19" s="1550" t="s">
        <v>2416</v>
      </c>
    </row>
    <row r="20" spans="1:14" ht="37.5" customHeight="1" x14ac:dyDescent="0.25">
      <c r="A20" s="1813" t="s">
        <v>2417</v>
      </c>
      <c r="B20" s="1814"/>
      <c r="C20" s="1806" t="s">
        <v>2418</v>
      </c>
      <c r="D20" s="1807"/>
      <c r="E20" s="1623">
        <v>187500</v>
      </c>
      <c r="F20" s="1552" t="s">
        <v>2419</v>
      </c>
      <c r="G20" s="1623">
        <v>93750</v>
      </c>
      <c r="H20" s="1623">
        <v>93750</v>
      </c>
      <c r="I20" s="1623"/>
      <c r="J20" s="1624"/>
      <c r="K20" s="1551"/>
      <c r="L20" s="1553"/>
      <c r="M20" s="1553"/>
      <c r="N20" s="1553"/>
    </row>
    <row r="21" spans="1:14" ht="33" customHeight="1" x14ac:dyDescent="0.25">
      <c r="A21" s="1808" t="s">
        <v>2460</v>
      </c>
      <c r="B21" s="1809"/>
      <c r="C21" s="1806" t="s">
        <v>2420</v>
      </c>
      <c r="D21" s="1807"/>
      <c r="E21" s="1623">
        <v>78000</v>
      </c>
      <c r="F21" s="1552" t="s">
        <v>2421</v>
      </c>
      <c r="G21" s="1623">
        <v>27000</v>
      </c>
      <c r="H21" s="1623">
        <v>27000</v>
      </c>
      <c r="I21" s="1623">
        <v>24000</v>
      </c>
      <c r="J21" s="1624"/>
      <c r="K21" s="1551"/>
      <c r="L21" s="1553"/>
      <c r="M21" s="1553"/>
      <c r="N21" s="1553"/>
    </row>
    <row r="22" spans="1:14" ht="25.5" customHeight="1" x14ac:dyDescent="0.25">
      <c r="A22" s="1808" t="s">
        <v>2422</v>
      </c>
      <c r="B22" s="1809"/>
      <c r="C22" s="1806" t="s">
        <v>2423</v>
      </c>
      <c r="D22" s="1807"/>
      <c r="E22" s="1623">
        <v>702536</v>
      </c>
      <c r="F22" s="1552" t="s">
        <v>2424</v>
      </c>
      <c r="G22" s="1623">
        <v>50187</v>
      </c>
      <c r="H22" s="1623">
        <v>50187</v>
      </c>
      <c r="I22" s="1623">
        <v>50187</v>
      </c>
      <c r="J22" s="1624">
        <v>551975</v>
      </c>
      <c r="K22" s="1551"/>
      <c r="L22" s="1553"/>
      <c r="M22" s="1553"/>
      <c r="N22" s="1553"/>
    </row>
    <row r="23" spans="1:14" ht="16.5" customHeight="1" thickBot="1" x14ac:dyDescent="0.3">
      <c r="A23" s="1810" t="s">
        <v>2425</v>
      </c>
      <c r="B23" s="1811"/>
      <c r="C23" s="1812"/>
      <c r="D23" s="1811"/>
      <c r="E23" s="1554">
        <f>SUM(E18:E22)</f>
        <v>1060607</v>
      </c>
      <c r="F23" s="1554"/>
      <c r="G23" s="1554">
        <f>SUM(G18:G22)</f>
        <v>216069</v>
      </c>
      <c r="H23" s="1554">
        <f>SUM(H18:H22)</f>
        <v>211599</v>
      </c>
      <c r="I23" s="1554">
        <f>SUM(I18:I22)</f>
        <v>80964</v>
      </c>
      <c r="J23" s="1555">
        <f>SUM(J18:J22)</f>
        <v>551975</v>
      </c>
      <c r="K23" s="1556"/>
      <c r="L23" s="1553"/>
      <c r="M23" s="1553"/>
      <c r="N23" s="1553"/>
    </row>
  </sheetData>
  <mergeCells count="42">
    <mergeCell ref="A9:B9"/>
    <mergeCell ref="A1:N1"/>
    <mergeCell ref="A2:B3"/>
    <mergeCell ref="C2:C3"/>
    <mergeCell ref="D2:D3"/>
    <mergeCell ref="E2:E3"/>
    <mergeCell ref="F2:F3"/>
    <mergeCell ref="G2:K2"/>
    <mergeCell ref="L2:L3"/>
    <mergeCell ref="M2:M3"/>
    <mergeCell ref="N2:N3"/>
    <mergeCell ref="A4:B4"/>
    <mergeCell ref="A5:B5"/>
    <mergeCell ref="A6:B6"/>
    <mergeCell ref="A7:B7"/>
    <mergeCell ref="A8:B8"/>
    <mergeCell ref="A10:B10"/>
    <mergeCell ref="A11:B11"/>
    <mergeCell ref="A12:B12"/>
    <mergeCell ref="B14:K14"/>
    <mergeCell ref="A15:B17"/>
    <mergeCell ref="C15:D17"/>
    <mergeCell ref="E15:E17"/>
    <mergeCell ref="F15:F17"/>
    <mergeCell ref="G15:J15"/>
    <mergeCell ref="G16:G17"/>
    <mergeCell ref="H16:H17"/>
    <mergeCell ref="I16:I17"/>
    <mergeCell ref="J16:J17"/>
    <mergeCell ref="K16:K17"/>
    <mergeCell ref="A18:B18"/>
    <mergeCell ref="C18:D18"/>
    <mergeCell ref="A22:B22"/>
    <mergeCell ref="C22:D22"/>
    <mergeCell ref="A23:B23"/>
    <mergeCell ref="C23:D23"/>
    <mergeCell ref="A19:B19"/>
    <mergeCell ref="C19:D19"/>
    <mergeCell ref="A20:B20"/>
    <mergeCell ref="C20:D20"/>
    <mergeCell ref="A21:B21"/>
    <mergeCell ref="C21:D21"/>
  </mergeCells>
  <pageMargins left="0.19685039370078741" right="0.19685039370078741" top="0.78740157480314965" bottom="0.59055118110236227" header="0.31496062992125984" footer="0.11811023622047245"/>
  <pageSetup paperSize="9" scale="85" orientation="landscape" r:id="rId1"/>
  <headerFooter alignWithMargins="0">
    <oddHeader>&amp;C&amp;"Times New Roman CE,Félkövér dőlt"&amp;12 Zalaegerszeg Megyei Jogú Város Önkormányzatának több éves kihatással járó kötelezettségei&amp;R&amp;"Times New Roman CE,Félkövér dőlt"26. melléklet
Adatok: ezer Ft-ban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63"/>
  <sheetViews>
    <sheetView zoomScale="80" zoomScaleNormal="80" workbookViewId="0">
      <pane ySplit="4" topLeftCell="A55" activePane="bottomLeft" state="frozen"/>
      <selection pane="bottomLeft" activeCell="S77" sqref="S77"/>
    </sheetView>
  </sheetViews>
  <sheetFormatPr defaultColWidth="10.6640625" defaultRowHeight="13.2" x14ac:dyDescent="0.25"/>
  <cols>
    <col min="1" max="1" width="4" style="825" customWidth="1"/>
    <col min="2" max="2" width="35" style="825" customWidth="1"/>
    <col min="3" max="3" width="12.33203125" style="825" customWidth="1"/>
    <col min="4" max="4" width="9.109375" style="825" customWidth="1"/>
    <col min="5" max="5" width="7.77734375" style="825" customWidth="1"/>
    <col min="6" max="6" width="10" style="825" customWidth="1"/>
    <col min="7" max="7" width="13" style="825" customWidth="1"/>
    <col min="8" max="8" width="9.77734375" style="825" customWidth="1"/>
    <col min="9" max="9" width="9.33203125" style="825" customWidth="1"/>
    <col min="10" max="10" width="10.33203125" style="825" customWidth="1"/>
    <col min="11" max="11" width="10" style="825" customWidth="1"/>
    <col min="12" max="12" width="8" style="825" customWidth="1"/>
    <col min="13" max="13" width="9.33203125" style="825" customWidth="1"/>
    <col min="14" max="14" width="12.77734375" style="825" customWidth="1"/>
    <col min="15" max="15" width="11.44140625" style="825" customWidth="1"/>
    <col min="16" max="16" width="13" style="825" customWidth="1"/>
    <col min="17" max="17" width="12.109375" style="825" customWidth="1"/>
    <col min="18" max="18" width="10.6640625" style="825" customWidth="1"/>
    <col min="19" max="19" width="12.6640625" style="825" customWidth="1"/>
    <col min="20" max="20" width="12.44140625" style="825" customWidth="1"/>
    <col min="21" max="21" width="13.109375" style="825" customWidth="1"/>
    <col min="22" max="22" width="11.6640625" style="825" customWidth="1"/>
    <col min="23" max="258" width="10.6640625" style="825"/>
    <col min="259" max="259" width="4" style="825" customWidth="1"/>
    <col min="260" max="260" width="35" style="825" customWidth="1"/>
    <col min="261" max="261" width="11.33203125" style="825" customWidth="1"/>
    <col min="262" max="262" width="9.109375" style="825" customWidth="1"/>
    <col min="263" max="263" width="7.77734375" style="825" customWidth="1"/>
    <col min="264" max="264" width="10" style="825" customWidth="1"/>
    <col min="265" max="265" width="12" style="825" customWidth="1"/>
    <col min="266" max="266" width="9" style="825" customWidth="1"/>
    <col min="267" max="267" width="8.44140625" style="825" customWidth="1"/>
    <col min="268" max="268" width="9" style="825" customWidth="1"/>
    <col min="269" max="269" width="9.33203125" style="825" customWidth="1"/>
    <col min="270" max="270" width="11.44140625" style="825" customWidth="1"/>
    <col min="271" max="271" width="10.109375" style="825" customWidth="1"/>
    <col min="272" max="272" width="11.33203125" style="825" customWidth="1"/>
    <col min="273" max="273" width="8.44140625" style="825" customWidth="1"/>
    <col min="274" max="274" width="12" style="825" customWidth="1"/>
    <col min="275" max="276" width="10.109375" style="825" customWidth="1"/>
    <col min="277" max="277" width="11.33203125" style="825" customWidth="1"/>
    <col min="278" max="278" width="10.44140625" style="825" customWidth="1"/>
    <col min="279" max="514" width="10.6640625" style="825"/>
    <col min="515" max="515" width="4" style="825" customWidth="1"/>
    <col min="516" max="516" width="35" style="825" customWidth="1"/>
    <col min="517" max="517" width="11.33203125" style="825" customWidth="1"/>
    <col min="518" max="518" width="9.109375" style="825" customWidth="1"/>
    <col min="519" max="519" width="7.77734375" style="825" customWidth="1"/>
    <col min="520" max="520" width="10" style="825" customWidth="1"/>
    <col min="521" max="521" width="12" style="825" customWidth="1"/>
    <col min="522" max="522" width="9" style="825" customWidth="1"/>
    <col min="523" max="523" width="8.44140625" style="825" customWidth="1"/>
    <col min="524" max="524" width="9" style="825" customWidth="1"/>
    <col min="525" max="525" width="9.33203125" style="825" customWidth="1"/>
    <col min="526" max="526" width="11.44140625" style="825" customWidth="1"/>
    <col min="527" max="527" width="10.109375" style="825" customWidth="1"/>
    <col min="528" max="528" width="11.33203125" style="825" customWidth="1"/>
    <col min="529" max="529" width="8.44140625" style="825" customWidth="1"/>
    <col min="530" max="530" width="12" style="825" customWidth="1"/>
    <col min="531" max="532" width="10.109375" style="825" customWidth="1"/>
    <col min="533" max="533" width="11.33203125" style="825" customWidth="1"/>
    <col min="534" max="534" width="10.44140625" style="825" customWidth="1"/>
    <col min="535" max="770" width="10.6640625" style="825"/>
    <col min="771" max="771" width="4" style="825" customWidth="1"/>
    <col min="772" max="772" width="35" style="825" customWidth="1"/>
    <col min="773" max="773" width="11.33203125" style="825" customWidth="1"/>
    <col min="774" max="774" width="9.109375" style="825" customWidth="1"/>
    <col min="775" max="775" width="7.77734375" style="825" customWidth="1"/>
    <col min="776" max="776" width="10" style="825" customWidth="1"/>
    <col min="777" max="777" width="12" style="825" customWidth="1"/>
    <col min="778" max="778" width="9" style="825" customWidth="1"/>
    <col min="779" max="779" width="8.44140625" style="825" customWidth="1"/>
    <col min="780" max="780" width="9" style="825" customWidth="1"/>
    <col min="781" max="781" width="9.33203125" style="825" customWidth="1"/>
    <col min="782" max="782" width="11.44140625" style="825" customWidth="1"/>
    <col min="783" max="783" width="10.109375" style="825" customWidth="1"/>
    <col min="784" max="784" width="11.33203125" style="825" customWidth="1"/>
    <col min="785" max="785" width="8.44140625" style="825" customWidth="1"/>
    <col min="786" max="786" width="12" style="825" customWidth="1"/>
    <col min="787" max="788" width="10.109375" style="825" customWidth="1"/>
    <col min="789" max="789" width="11.33203125" style="825" customWidth="1"/>
    <col min="790" max="790" width="10.44140625" style="825" customWidth="1"/>
    <col min="791" max="1026" width="10.6640625" style="825"/>
    <col min="1027" max="1027" width="4" style="825" customWidth="1"/>
    <col min="1028" max="1028" width="35" style="825" customWidth="1"/>
    <col min="1029" max="1029" width="11.33203125" style="825" customWidth="1"/>
    <col min="1030" max="1030" width="9.109375" style="825" customWidth="1"/>
    <col min="1031" max="1031" width="7.77734375" style="825" customWidth="1"/>
    <col min="1032" max="1032" width="10" style="825" customWidth="1"/>
    <col min="1033" max="1033" width="12" style="825" customWidth="1"/>
    <col min="1034" max="1034" width="9" style="825" customWidth="1"/>
    <col min="1035" max="1035" width="8.44140625" style="825" customWidth="1"/>
    <col min="1036" max="1036" width="9" style="825" customWidth="1"/>
    <col min="1037" max="1037" width="9.33203125" style="825" customWidth="1"/>
    <col min="1038" max="1038" width="11.44140625" style="825" customWidth="1"/>
    <col min="1039" max="1039" width="10.109375" style="825" customWidth="1"/>
    <col min="1040" max="1040" width="11.33203125" style="825" customWidth="1"/>
    <col min="1041" max="1041" width="8.44140625" style="825" customWidth="1"/>
    <col min="1042" max="1042" width="12" style="825" customWidth="1"/>
    <col min="1043" max="1044" width="10.109375" style="825" customWidth="1"/>
    <col min="1045" max="1045" width="11.33203125" style="825" customWidth="1"/>
    <col min="1046" max="1046" width="10.44140625" style="825" customWidth="1"/>
    <col min="1047" max="1282" width="10.6640625" style="825"/>
    <col min="1283" max="1283" width="4" style="825" customWidth="1"/>
    <col min="1284" max="1284" width="35" style="825" customWidth="1"/>
    <col min="1285" max="1285" width="11.33203125" style="825" customWidth="1"/>
    <col min="1286" max="1286" width="9.109375" style="825" customWidth="1"/>
    <col min="1287" max="1287" width="7.77734375" style="825" customWidth="1"/>
    <col min="1288" max="1288" width="10" style="825" customWidth="1"/>
    <col min="1289" max="1289" width="12" style="825" customWidth="1"/>
    <col min="1290" max="1290" width="9" style="825" customWidth="1"/>
    <col min="1291" max="1291" width="8.44140625" style="825" customWidth="1"/>
    <col min="1292" max="1292" width="9" style="825" customWidth="1"/>
    <col min="1293" max="1293" width="9.33203125" style="825" customWidth="1"/>
    <col min="1294" max="1294" width="11.44140625" style="825" customWidth="1"/>
    <col min="1295" max="1295" width="10.109375" style="825" customWidth="1"/>
    <col min="1296" max="1296" width="11.33203125" style="825" customWidth="1"/>
    <col min="1297" max="1297" width="8.44140625" style="825" customWidth="1"/>
    <col min="1298" max="1298" width="12" style="825" customWidth="1"/>
    <col min="1299" max="1300" width="10.109375" style="825" customWidth="1"/>
    <col min="1301" max="1301" width="11.33203125" style="825" customWidth="1"/>
    <col min="1302" max="1302" width="10.44140625" style="825" customWidth="1"/>
    <col min="1303" max="1538" width="10.6640625" style="825"/>
    <col min="1539" max="1539" width="4" style="825" customWidth="1"/>
    <col min="1540" max="1540" width="35" style="825" customWidth="1"/>
    <col min="1541" max="1541" width="11.33203125" style="825" customWidth="1"/>
    <col min="1542" max="1542" width="9.109375" style="825" customWidth="1"/>
    <col min="1543" max="1543" width="7.77734375" style="825" customWidth="1"/>
    <col min="1544" max="1544" width="10" style="825" customWidth="1"/>
    <col min="1545" max="1545" width="12" style="825" customWidth="1"/>
    <col min="1546" max="1546" width="9" style="825" customWidth="1"/>
    <col min="1547" max="1547" width="8.44140625" style="825" customWidth="1"/>
    <col min="1548" max="1548" width="9" style="825" customWidth="1"/>
    <col min="1549" max="1549" width="9.33203125" style="825" customWidth="1"/>
    <col min="1550" max="1550" width="11.44140625" style="825" customWidth="1"/>
    <col min="1551" max="1551" width="10.109375" style="825" customWidth="1"/>
    <col min="1552" max="1552" width="11.33203125" style="825" customWidth="1"/>
    <col min="1553" max="1553" width="8.44140625" style="825" customWidth="1"/>
    <col min="1554" max="1554" width="12" style="825" customWidth="1"/>
    <col min="1555" max="1556" width="10.109375" style="825" customWidth="1"/>
    <col min="1557" max="1557" width="11.33203125" style="825" customWidth="1"/>
    <col min="1558" max="1558" width="10.44140625" style="825" customWidth="1"/>
    <col min="1559" max="1794" width="10.6640625" style="825"/>
    <col min="1795" max="1795" width="4" style="825" customWidth="1"/>
    <col min="1796" max="1796" width="35" style="825" customWidth="1"/>
    <col min="1797" max="1797" width="11.33203125" style="825" customWidth="1"/>
    <col min="1798" max="1798" width="9.109375" style="825" customWidth="1"/>
    <col min="1799" max="1799" width="7.77734375" style="825" customWidth="1"/>
    <col min="1800" max="1800" width="10" style="825" customWidth="1"/>
    <col min="1801" max="1801" width="12" style="825" customWidth="1"/>
    <col min="1802" max="1802" width="9" style="825" customWidth="1"/>
    <col min="1803" max="1803" width="8.44140625" style="825" customWidth="1"/>
    <col min="1804" max="1804" width="9" style="825" customWidth="1"/>
    <col min="1805" max="1805" width="9.33203125" style="825" customWidth="1"/>
    <col min="1806" max="1806" width="11.44140625" style="825" customWidth="1"/>
    <col min="1807" max="1807" width="10.109375" style="825" customWidth="1"/>
    <col min="1808" max="1808" width="11.33203125" style="825" customWidth="1"/>
    <col min="1809" max="1809" width="8.44140625" style="825" customWidth="1"/>
    <col min="1810" max="1810" width="12" style="825" customWidth="1"/>
    <col min="1811" max="1812" width="10.109375" style="825" customWidth="1"/>
    <col min="1813" max="1813" width="11.33203125" style="825" customWidth="1"/>
    <col min="1814" max="1814" width="10.44140625" style="825" customWidth="1"/>
    <col min="1815" max="2050" width="10.6640625" style="825"/>
    <col min="2051" max="2051" width="4" style="825" customWidth="1"/>
    <col min="2052" max="2052" width="35" style="825" customWidth="1"/>
    <col min="2053" max="2053" width="11.33203125" style="825" customWidth="1"/>
    <col min="2054" max="2054" width="9.109375" style="825" customWidth="1"/>
    <col min="2055" max="2055" width="7.77734375" style="825" customWidth="1"/>
    <col min="2056" max="2056" width="10" style="825" customWidth="1"/>
    <col min="2057" max="2057" width="12" style="825" customWidth="1"/>
    <col min="2058" max="2058" width="9" style="825" customWidth="1"/>
    <col min="2059" max="2059" width="8.44140625" style="825" customWidth="1"/>
    <col min="2060" max="2060" width="9" style="825" customWidth="1"/>
    <col min="2061" max="2061" width="9.33203125" style="825" customWidth="1"/>
    <col min="2062" max="2062" width="11.44140625" style="825" customWidth="1"/>
    <col min="2063" max="2063" width="10.109375" style="825" customWidth="1"/>
    <col min="2064" max="2064" width="11.33203125" style="825" customWidth="1"/>
    <col min="2065" max="2065" width="8.44140625" style="825" customWidth="1"/>
    <col min="2066" max="2066" width="12" style="825" customWidth="1"/>
    <col min="2067" max="2068" width="10.109375" style="825" customWidth="1"/>
    <col min="2069" max="2069" width="11.33203125" style="825" customWidth="1"/>
    <col min="2070" max="2070" width="10.44140625" style="825" customWidth="1"/>
    <col min="2071" max="2306" width="10.6640625" style="825"/>
    <col min="2307" max="2307" width="4" style="825" customWidth="1"/>
    <col min="2308" max="2308" width="35" style="825" customWidth="1"/>
    <col min="2309" max="2309" width="11.33203125" style="825" customWidth="1"/>
    <col min="2310" max="2310" width="9.109375" style="825" customWidth="1"/>
    <col min="2311" max="2311" width="7.77734375" style="825" customWidth="1"/>
    <col min="2312" max="2312" width="10" style="825" customWidth="1"/>
    <col min="2313" max="2313" width="12" style="825" customWidth="1"/>
    <col min="2314" max="2314" width="9" style="825" customWidth="1"/>
    <col min="2315" max="2315" width="8.44140625" style="825" customWidth="1"/>
    <col min="2316" max="2316" width="9" style="825" customWidth="1"/>
    <col min="2317" max="2317" width="9.33203125" style="825" customWidth="1"/>
    <col min="2318" max="2318" width="11.44140625" style="825" customWidth="1"/>
    <col min="2319" max="2319" width="10.109375" style="825" customWidth="1"/>
    <col min="2320" max="2320" width="11.33203125" style="825" customWidth="1"/>
    <col min="2321" max="2321" width="8.44140625" style="825" customWidth="1"/>
    <col min="2322" max="2322" width="12" style="825" customWidth="1"/>
    <col min="2323" max="2324" width="10.109375" style="825" customWidth="1"/>
    <col min="2325" max="2325" width="11.33203125" style="825" customWidth="1"/>
    <col min="2326" max="2326" width="10.44140625" style="825" customWidth="1"/>
    <col min="2327" max="2562" width="10.6640625" style="825"/>
    <col min="2563" max="2563" width="4" style="825" customWidth="1"/>
    <col min="2564" max="2564" width="35" style="825" customWidth="1"/>
    <col min="2565" max="2565" width="11.33203125" style="825" customWidth="1"/>
    <col min="2566" max="2566" width="9.109375" style="825" customWidth="1"/>
    <col min="2567" max="2567" width="7.77734375" style="825" customWidth="1"/>
    <col min="2568" max="2568" width="10" style="825" customWidth="1"/>
    <col min="2569" max="2569" width="12" style="825" customWidth="1"/>
    <col min="2570" max="2570" width="9" style="825" customWidth="1"/>
    <col min="2571" max="2571" width="8.44140625" style="825" customWidth="1"/>
    <col min="2572" max="2572" width="9" style="825" customWidth="1"/>
    <col min="2573" max="2573" width="9.33203125" style="825" customWidth="1"/>
    <col min="2574" max="2574" width="11.44140625" style="825" customWidth="1"/>
    <col min="2575" max="2575" width="10.109375" style="825" customWidth="1"/>
    <col min="2576" max="2576" width="11.33203125" style="825" customWidth="1"/>
    <col min="2577" max="2577" width="8.44140625" style="825" customWidth="1"/>
    <col min="2578" max="2578" width="12" style="825" customWidth="1"/>
    <col min="2579" max="2580" width="10.109375" style="825" customWidth="1"/>
    <col min="2581" max="2581" width="11.33203125" style="825" customWidth="1"/>
    <col min="2582" max="2582" width="10.44140625" style="825" customWidth="1"/>
    <col min="2583" max="2818" width="10.6640625" style="825"/>
    <col min="2819" max="2819" width="4" style="825" customWidth="1"/>
    <col min="2820" max="2820" width="35" style="825" customWidth="1"/>
    <col min="2821" max="2821" width="11.33203125" style="825" customWidth="1"/>
    <col min="2822" max="2822" width="9.109375" style="825" customWidth="1"/>
    <col min="2823" max="2823" width="7.77734375" style="825" customWidth="1"/>
    <col min="2824" max="2824" width="10" style="825" customWidth="1"/>
    <col min="2825" max="2825" width="12" style="825" customWidth="1"/>
    <col min="2826" max="2826" width="9" style="825" customWidth="1"/>
    <col min="2827" max="2827" width="8.44140625" style="825" customWidth="1"/>
    <col min="2828" max="2828" width="9" style="825" customWidth="1"/>
    <col min="2829" max="2829" width="9.33203125" style="825" customWidth="1"/>
    <col min="2830" max="2830" width="11.44140625" style="825" customWidth="1"/>
    <col min="2831" max="2831" width="10.109375" style="825" customWidth="1"/>
    <col min="2832" max="2832" width="11.33203125" style="825" customWidth="1"/>
    <col min="2833" max="2833" width="8.44140625" style="825" customWidth="1"/>
    <col min="2834" max="2834" width="12" style="825" customWidth="1"/>
    <col min="2835" max="2836" width="10.109375" style="825" customWidth="1"/>
    <col min="2837" max="2837" width="11.33203125" style="825" customWidth="1"/>
    <col min="2838" max="2838" width="10.44140625" style="825" customWidth="1"/>
    <col min="2839" max="3074" width="10.6640625" style="825"/>
    <col min="3075" max="3075" width="4" style="825" customWidth="1"/>
    <col min="3076" max="3076" width="35" style="825" customWidth="1"/>
    <col min="3077" max="3077" width="11.33203125" style="825" customWidth="1"/>
    <col min="3078" max="3078" width="9.109375" style="825" customWidth="1"/>
    <col min="3079" max="3079" width="7.77734375" style="825" customWidth="1"/>
    <col min="3080" max="3080" width="10" style="825" customWidth="1"/>
    <col min="3081" max="3081" width="12" style="825" customWidth="1"/>
    <col min="3082" max="3082" width="9" style="825" customWidth="1"/>
    <col min="3083" max="3083" width="8.44140625" style="825" customWidth="1"/>
    <col min="3084" max="3084" width="9" style="825" customWidth="1"/>
    <col min="3085" max="3085" width="9.33203125" style="825" customWidth="1"/>
    <col min="3086" max="3086" width="11.44140625" style="825" customWidth="1"/>
    <col min="3087" max="3087" width="10.109375" style="825" customWidth="1"/>
    <col min="3088" max="3088" width="11.33203125" style="825" customWidth="1"/>
    <col min="3089" max="3089" width="8.44140625" style="825" customWidth="1"/>
    <col min="3090" max="3090" width="12" style="825" customWidth="1"/>
    <col min="3091" max="3092" width="10.109375" style="825" customWidth="1"/>
    <col min="3093" max="3093" width="11.33203125" style="825" customWidth="1"/>
    <col min="3094" max="3094" width="10.44140625" style="825" customWidth="1"/>
    <col min="3095" max="3330" width="10.6640625" style="825"/>
    <col min="3331" max="3331" width="4" style="825" customWidth="1"/>
    <col min="3332" max="3332" width="35" style="825" customWidth="1"/>
    <col min="3333" max="3333" width="11.33203125" style="825" customWidth="1"/>
    <col min="3334" max="3334" width="9.109375" style="825" customWidth="1"/>
    <col min="3335" max="3335" width="7.77734375" style="825" customWidth="1"/>
    <col min="3336" max="3336" width="10" style="825" customWidth="1"/>
    <col min="3337" max="3337" width="12" style="825" customWidth="1"/>
    <col min="3338" max="3338" width="9" style="825" customWidth="1"/>
    <col min="3339" max="3339" width="8.44140625" style="825" customWidth="1"/>
    <col min="3340" max="3340" width="9" style="825" customWidth="1"/>
    <col min="3341" max="3341" width="9.33203125" style="825" customWidth="1"/>
    <col min="3342" max="3342" width="11.44140625" style="825" customWidth="1"/>
    <col min="3343" max="3343" width="10.109375" style="825" customWidth="1"/>
    <col min="3344" max="3344" width="11.33203125" style="825" customWidth="1"/>
    <col min="3345" max="3345" width="8.44140625" style="825" customWidth="1"/>
    <col min="3346" max="3346" width="12" style="825" customWidth="1"/>
    <col min="3347" max="3348" width="10.109375" style="825" customWidth="1"/>
    <col min="3349" max="3349" width="11.33203125" style="825" customWidth="1"/>
    <col min="3350" max="3350" width="10.44140625" style="825" customWidth="1"/>
    <col min="3351" max="3586" width="10.6640625" style="825"/>
    <col min="3587" max="3587" width="4" style="825" customWidth="1"/>
    <col min="3588" max="3588" width="35" style="825" customWidth="1"/>
    <col min="3589" max="3589" width="11.33203125" style="825" customWidth="1"/>
    <col min="3590" max="3590" width="9.109375" style="825" customWidth="1"/>
    <col min="3591" max="3591" width="7.77734375" style="825" customWidth="1"/>
    <col min="3592" max="3592" width="10" style="825" customWidth="1"/>
    <col min="3593" max="3593" width="12" style="825" customWidth="1"/>
    <col min="3594" max="3594" width="9" style="825" customWidth="1"/>
    <col min="3595" max="3595" width="8.44140625" style="825" customWidth="1"/>
    <col min="3596" max="3596" width="9" style="825" customWidth="1"/>
    <col min="3597" max="3597" width="9.33203125" style="825" customWidth="1"/>
    <col min="3598" max="3598" width="11.44140625" style="825" customWidth="1"/>
    <col min="3599" max="3599" width="10.109375" style="825" customWidth="1"/>
    <col min="3600" max="3600" width="11.33203125" style="825" customWidth="1"/>
    <col min="3601" max="3601" width="8.44140625" style="825" customWidth="1"/>
    <col min="3602" max="3602" width="12" style="825" customWidth="1"/>
    <col min="3603" max="3604" width="10.109375" style="825" customWidth="1"/>
    <col min="3605" max="3605" width="11.33203125" style="825" customWidth="1"/>
    <col min="3606" max="3606" width="10.44140625" style="825" customWidth="1"/>
    <col min="3607" max="3842" width="10.6640625" style="825"/>
    <col min="3843" max="3843" width="4" style="825" customWidth="1"/>
    <col min="3844" max="3844" width="35" style="825" customWidth="1"/>
    <col min="3845" max="3845" width="11.33203125" style="825" customWidth="1"/>
    <col min="3846" max="3846" width="9.109375" style="825" customWidth="1"/>
    <col min="3847" max="3847" width="7.77734375" style="825" customWidth="1"/>
    <col min="3848" max="3848" width="10" style="825" customWidth="1"/>
    <col min="3849" max="3849" width="12" style="825" customWidth="1"/>
    <col min="3850" max="3850" width="9" style="825" customWidth="1"/>
    <col min="3851" max="3851" width="8.44140625" style="825" customWidth="1"/>
    <col min="3852" max="3852" width="9" style="825" customWidth="1"/>
    <col min="3853" max="3853" width="9.33203125" style="825" customWidth="1"/>
    <col min="3854" max="3854" width="11.44140625" style="825" customWidth="1"/>
    <col min="3855" max="3855" width="10.109375" style="825" customWidth="1"/>
    <col min="3856" max="3856" width="11.33203125" style="825" customWidth="1"/>
    <col min="3857" max="3857" width="8.44140625" style="825" customWidth="1"/>
    <col min="3858" max="3858" width="12" style="825" customWidth="1"/>
    <col min="3859" max="3860" width="10.109375" style="825" customWidth="1"/>
    <col min="3861" max="3861" width="11.33203125" style="825" customWidth="1"/>
    <col min="3862" max="3862" width="10.44140625" style="825" customWidth="1"/>
    <col min="3863" max="4098" width="10.6640625" style="825"/>
    <col min="4099" max="4099" width="4" style="825" customWidth="1"/>
    <col min="4100" max="4100" width="35" style="825" customWidth="1"/>
    <col min="4101" max="4101" width="11.33203125" style="825" customWidth="1"/>
    <col min="4102" max="4102" width="9.109375" style="825" customWidth="1"/>
    <col min="4103" max="4103" width="7.77734375" style="825" customWidth="1"/>
    <col min="4104" max="4104" width="10" style="825" customWidth="1"/>
    <col min="4105" max="4105" width="12" style="825" customWidth="1"/>
    <col min="4106" max="4106" width="9" style="825" customWidth="1"/>
    <col min="4107" max="4107" width="8.44140625" style="825" customWidth="1"/>
    <col min="4108" max="4108" width="9" style="825" customWidth="1"/>
    <col min="4109" max="4109" width="9.33203125" style="825" customWidth="1"/>
    <col min="4110" max="4110" width="11.44140625" style="825" customWidth="1"/>
    <col min="4111" max="4111" width="10.109375" style="825" customWidth="1"/>
    <col min="4112" max="4112" width="11.33203125" style="825" customWidth="1"/>
    <col min="4113" max="4113" width="8.44140625" style="825" customWidth="1"/>
    <col min="4114" max="4114" width="12" style="825" customWidth="1"/>
    <col min="4115" max="4116" width="10.109375" style="825" customWidth="1"/>
    <col min="4117" max="4117" width="11.33203125" style="825" customWidth="1"/>
    <col min="4118" max="4118" width="10.44140625" style="825" customWidth="1"/>
    <col min="4119" max="4354" width="10.6640625" style="825"/>
    <col min="4355" max="4355" width="4" style="825" customWidth="1"/>
    <col min="4356" max="4356" width="35" style="825" customWidth="1"/>
    <col min="4357" max="4357" width="11.33203125" style="825" customWidth="1"/>
    <col min="4358" max="4358" width="9.109375" style="825" customWidth="1"/>
    <col min="4359" max="4359" width="7.77734375" style="825" customWidth="1"/>
    <col min="4360" max="4360" width="10" style="825" customWidth="1"/>
    <col min="4361" max="4361" width="12" style="825" customWidth="1"/>
    <col min="4362" max="4362" width="9" style="825" customWidth="1"/>
    <col min="4363" max="4363" width="8.44140625" style="825" customWidth="1"/>
    <col min="4364" max="4364" width="9" style="825" customWidth="1"/>
    <col min="4365" max="4365" width="9.33203125" style="825" customWidth="1"/>
    <col min="4366" max="4366" width="11.44140625" style="825" customWidth="1"/>
    <col min="4367" max="4367" width="10.109375" style="825" customWidth="1"/>
    <col min="4368" max="4368" width="11.33203125" style="825" customWidth="1"/>
    <col min="4369" max="4369" width="8.44140625" style="825" customWidth="1"/>
    <col min="4370" max="4370" width="12" style="825" customWidth="1"/>
    <col min="4371" max="4372" width="10.109375" style="825" customWidth="1"/>
    <col min="4373" max="4373" width="11.33203125" style="825" customWidth="1"/>
    <col min="4374" max="4374" width="10.44140625" style="825" customWidth="1"/>
    <col min="4375" max="4610" width="10.6640625" style="825"/>
    <col min="4611" max="4611" width="4" style="825" customWidth="1"/>
    <col min="4612" max="4612" width="35" style="825" customWidth="1"/>
    <col min="4613" max="4613" width="11.33203125" style="825" customWidth="1"/>
    <col min="4614" max="4614" width="9.109375" style="825" customWidth="1"/>
    <col min="4615" max="4615" width="7.77734375" style="825" customWidth="1"/>
    <col min="4616" max="4616" width="10" style="825" customWidth="1"/>
    <col min="4617" max="4617" width="12" style="825" customWidth="1"/>
    <col min="4618" max="4618" width="9" style="825" customWidth="1"/>
    <col min="4619" max="4619" width="8.44140625" style="825" customWidth="1"/>
    <col min="4620" max="4620" width="9" style="825" customWidth="1"/>
    <col min="4621" max="4621" width="9.33203125" style="825" customWidth="1"/>
    <col min="4622" max="4622" width="11.44140625" style="825" customWidth="1"/>
    <col min="4623" max="4623" width="10.109375" style="825" customWidth="1"/>
    <col min="4624" max="4624" width="11.33203125" style="825" customWidth="1"/>
    <col min="4625" max="4625" width="8.44140625" style="825" customWidth="1"/>
    <col min="4626" max="4626" width="12" style="825" customWidth="1"/>
    <col min="4627" max="4628" width="10.109375" style="825" customWidth="1"/>
    <col min="4629" max="4629" width="11.33203125" style="825" customWidth="1"/>
    <col min="4630" max="4630" width="10.44140625" style="825" customWidth="1"/>
    <col min="4631" max="4866" width="10.6640625" style="825"/>
    <col min="4867" max="4867" width="4" style="825" customWidth="1"/>
    <col min="4868" max="4868" width="35" style="825" customWidth="1"/>
    <col min="4869" max="4869" width="11.33203125" style="825" customWidth="1"/>
    <col min="4870" max="4870" width="9.109375" style="825" customWidth="1"/>
    <col min="4871" max="4871" width="7.77734375" style="825" customWidth="1"/>
    <col min="4872" max="4872" width="10" style="825" customWidth="1"/>
    <col min="4873" max="4873" width="12" style="825" customWidth="1"/>
    <col min="4874" max="4874" width="9" style="825" customWidth="1"/>
    <col min="4875" max="4875" width="8.44140625" style="825" customWidth="1"/>
    <col min="4876" max="4876" width="9" style="825" customWidth="1"/>
    <col min="4877" max="4877" width="9.33203125" style="825" customWidth="1"/>
    <col min="4878" max="4878" width="11.44140625" style="825" customWidth="1"/>
    <col min="4879" max="4879" width="10.109375" style="825" customWidth="1"/>
    <col min="4880" max="4880" width="11.33203125" style="825" customWidth="1"/>
    <col min="4881" max="4881" width="8.44140625" style="825" customWidth="1"/>
    <col min="4882" max="4882" width="12" style="825" customWidth="1"/>
    <col min="4883" max="4884" width="10.109375" style="825" customWidth="1"/>
    <col min="4885" max="4885" width="11.33203125" style="825" customWidth="1"/>
    <col min="4886" max="4886" width="10.44140625" style="825" customWidth="1"/>
    <col min="4887" max="5122" width="10.6640625" style="825"/>
    <col min="5123" max="5123" width="4" style="825" customWidth="1"/>
    <col min="5124" max="5124" width="35" style="825" customWidth="1"/>
    <col min="5125" max="5125" width="11.33203125" style="825" customWidth="1"/>
    <col min="5126" max="5126" width="9.109375" style="825" customWidth="1"/>
    <col min="5127" max="5127" width="7.77734375" style="825" customWidth="1"/>
    <col min="5128" max="5128" width="10" style="825" customWidth="1"/>
    <col min="5129" max="5129" width="12" style="825" customWidth="1"/>
    <col min="5130" max="5130" width="9" style="825" customWidth="1"/>
    <col min="5131" max="5131" width="8.44140625" style="825" customWidth="1"/>
    <col min="5132" max="5132" width="9" style="825" customWidth="1"/>
    <col min="5133" max="5133" width="9.33203125" style="825" customWidth="1"/>
    <col min="5134" max="5134" width="11.44140625" style="825" customWidth="1"/>
    <col min="5135" max="5135" width="10.109375" style="825" customWidth="1"/>
    <col min="5136" max="5136" width="11.33203125" style="825" customWidth="1"/>
    <col min="5137" max="5137" width="8.44140625" style="825" customWidth="1"/>
    <col min="5138" max="5138" width="12" style="825" customWidth="1"/>
    <col min="5139" max="5140" width="10.109375" style="825" customWidth="1"/>
    <col min="5141" max="5141" width="11.33203125" style="825" customWidth="1"/>
    <col min="5142" max="5142" width="10.44140625" style="825" customWidth="1"/>
    <col min="5143" max="5378" width="10.6640625" style="825"/>
    <col min="5379" max="5379" width="4" style="825" customWidth="1"/>
    <col min="5380" max="5380" width="35" style="825" customWidth="1"/>
    <col min="5381" max="5381" width="11.33203125" style="825" customWidth="1"/>
    <col min="5382" max="5382" width="9.109375" style="825" customWidth="1"/>
    <col min="5383" max="5383" width="7.77734375" style="825" customWidth="1"/>
    <col min="5384" max="5384" width="10" style="825" customWidth="1"/>
    <col min="5385" max="5385" width="12" style="825" customWidth="1"/>
    <col min="5386" max="5386" width="9" style="825" customWidth="1"/>
    <col min="5387" max="5387" width="8.44140625" style="825" customWidth="1"/>
    <col min="5388" max="5388" width="9" style="825" customWidth="1"/>
    <col min="5389" max="5389" width="9.33203125" style="825" customWidth="1"/>
    <col min="5390" max="5390" width="11.44140625" style="825" customWidth="1"/>
    <col min="5391" max="5391" width="10.109375" style="825" customWidth="1"/>
    <col min="5392" max="5392" width="11.33203125" style="825" customWidth="1"/>
    <col min="5393" max="5393" width="8.44140625" style="825" customWidth="1"/>
    <col min="5394" max="5394" width="12" style="825" customWidth="1"/>
    <col min="5395" max="5396" width="10.109375" style="825" customWidth="1"/>
    <col min="5397" max="5397" width="11.33203125" style="825" customWidth="1"/>
    <col min="5398" max="5398" width="10.44140625" style="825" customWidth="1"/>
    <col min="5399" max="5634" width="10.6640625" style="825"/>
    <col min="5635" max="5635" width="4" style="825" customWidth="1"/>
    <col min="5636" max="5636" width="35" style="825" customWidth="1"/>
    <col min="5637" max="5637" width="11.33203125" style="825" customWidth="1"/>
    <col min="5638" max="5638" width="9.109375" style="825" customWidth="1"/>
    <col min="5639" max="5639" width="7.77734375" style="825" customWidth="1"/>
    <col min="5640" max="5640" width="10" style="825" customWidth="1"/>
    <col min="5641" max="5641" width="12" style="825" customWidth="1"/>
    <col min="5642" max="5642" width="9" style="825" customWidth="1"/>
    <col min="5643" max="5643" width="8.44140625" style="825" customWidth="1"/>
    <col min="5644" max="5644" width="9" style="825" customWidth="1"/>
    <col min="5645" max="5645" width="9.33203125" style="825" customWidth="1"/>
    <col min="5646" max="5646" width="11.44140625" style="825" customWidth="1"/>
    <col min="5647" max="5647" width="10.109375" style="825" customWidth="1"/>
    <col min="5648" max="5648" width="11.33203125" style="825" customWidth="1"/>
    <col min="5649" max="5649" width="8.44140625" style="825" customWidth="1"/>
    <col min="5650" max="5650" width="12" style="825" customWidth="1"/>
    <col min="5651" max="5652" width="10.109375" style="825" customWidth="1"/>
    <col min="5653" max="5653" width="11.33203125" style="825" customWidth="1"/>
    <col min="5654" max="5654" width="10.44140625" style="825" customWidth="1"/>
    <col min="5655" max="5890" width="10.6640625" style="825"/>
    <col min="5891" max="5891" width="4" style="825" customWidth="1"/>
    <col min="5892" max="5892" width="35" style="825" customWidth="1"/>
    <col min="5893" max="5893" width="11.33203125" style="825" customWidth="1"/>
    <col min="5894" max="5894" width="9.109375" style="825" customWidth="1"/>
    <col min="5895" max="5895" width="7.77734375" style="825" customWidth="1"/>
    <col min="5896" max="5896" width="10" style="825" customWidth="1"/>
    <col min="5897" max="5897" width="12" style="825" customWidth="1"/>
    <col min="5898" max="5898" width="9" style="825" customWidth="1"/>
    <col min="5899" max="5899" width="8.44140625" style="825" customWidth="1"/>
    <col min="5900" max="5900" width="9" style="825" customWidth="1"/>
    <col min="5901" max="5901" width="9.33203125" style="825" customWidth="1"/>
    <col min="5902" max="5902" width="11.44140625" style="825" customWidth="1"/>
    <col min="5903" max="5903" width="10.109375" style="825" customWidth="1"/>
    <col min="5904" max="5904" width="11.33203125" style="825" customWidth="1"/>
    <col min="5905" max="5905" width="8.44140625" style="825" customWidth="1"/>
    <col min="5906" max="5906" width="12" style="825" customWidth="1"/>
    <col min="5907" max="5908" width="10.109375" style="825" customWidth="1"/>
    <col min="5909" max="5909" width="11.33203125" style="825" customWidth="1"/>
    <col min="5910" max="5910" width="10.44140625" style="825" customWidth="1"/>
    <col min="5911" max="6146" width="10.6640625" style="825"/>
    <col min="6147" max="6147" width="4" style="825" customWidth="1"/>
    <col min="6148" max="6148" width="35" style="825" customWidth="1"/>
    <col min="6149" max="6149" width="11.33203125" style="825" customWidth="1"/>
    <col min="6150" max="6150" width="9.109375" style="825" customWidth="1"/>
    <col min="6151" max="6151" width="7.77734375" style="825" customWidth="1"/>
    <col min="6152" max="6152" width="10" style="825" customWidth="1"/>
    <col min="6153" max="6153" width="12" style="825" customWidth="1"/>
    <col min="6154" max="6154" width="9" style="825" customWidth="1"/>
    <col min="6155" max="6155" width="8.44140625" style="825" customWidth="1"/>
    <col min="6156" max="6156" width="9" style="825" customWidth="1"/>
    <col min="6157" max="6157" width="9.33203125" style="825" customWidth="1"/>
    <col min="6158" max="6158" width="11.44140625" style="825" customWidth="1"/>
    <col min="6159" max="6159" width="10.109375" style="825" customWidth="1"/>
    <col min="6160" max="6160" width="11.33203125" style="825" customWidth="1"/>
    <col min="6161" max="6161" width="8.44140625" style="825" customWidth="1"/>
    <col min="6162" max="6162" width="12" style="825" customWidth="1"/>
    <col min="6163" max="6164" width="10.109375" style="825" customWidth="1"/>
    <col min="6165" max="6165" width="11.33203125" style="825" customWidth="1"/>
    <col min="6166" max="6166" width="10.44140625" style="825" customWidth="1"/>
    <col min="6167" max="6402" width="10.6640625" style="825"/>
    <col min="6403" max="6403" width="4" style="825" customWidth="1"/>
    <col min="6404" max="6404" width="35" style="825" customWidth="1"/>
    <col min="6405" max="6405" width="11.33203125" style="825" customWidth="1"/>
    <col min="6406" max="6406" width="9.109375" style="825" customWidth="1"/>
    <col min="6407" max="6407" width="7.77734375" style="825" customWidth="1"/>
    <col min="6408" max="6408" width="10" style="825" customWidth="1"/>
    <col min="6409" max="6409" width="12" style="825" customWidth="1"/>
    <col min="6410" max="6410" width="9" style="825" customWidth="1"/>
    <col min="6411" max="6411" width="8.44140625" style="825" customWidth="1"/>
    <col min="6412" max="6412" width="9" style="825" customWidth="1"/>
    <col min="6413" max="6413" width="9.33203125" style="825" customWidth="1"/>
    <col min="6414" max="6414" width="11.44140625" style="825" customWidth="1"/>
    <col min="6415" max="6415" width="10.109375" style="825" customWidth="1"/>
    <col min="6416" max="6416" width="11.33203125" style="825" customWidth="1"/>
    <col min="6417" max="6417" width="8.44140625" style="825" customWidth="1"/>
    <col min="6418" max="6418" width="12" style="825" customWidth="1"/>
    <col min="6419" max="6420" width="10.109375" style="825" customWidth="1"/>
    <col min="6421" max="6421" width="11.33203125" style="825" customWidth="1"/>
    <col min="6422" max="6422" width="10.44140625" style="825" customWidth="1"/>
    <col min="6423" max="6658" width="10.6640625" style="825"/>
    <col min="6659" max="6659" width="4" style="825" customWidth="1"/>
    <col min="6660" max="6660" width="35" style="825" customWidth="1"/>
    <col min="6661" max="6661" width="11.33203125" style="825" customWidth="1"/>
    <col min="6662" max="6662" width="9.109375" style="825" customWidth="1"/>
    <col min="6663" max="6663" width="7.77734375" style="825" customWidth="1"/>
    <col min="6664" max="6664" width="10" style="825" customWidth="1"/>
    <col min="6665" max="6665" width="12" style="825" customWidth="1"/>
    <col min="6666" max="6666" width="9" style="825" customWidth="1"/>
    <col min="6667" max="6667" width="8.44140625" style="825" customWidth="1"/>
    <col min="6668" max="6668" width="9" style="825" customWidth="1"/>
    <col min="6669" max="6669" width="9.33203125" style="825" customWidth="1"/>
    <col min="6670" max="6670" width="11.44140625" style="825" customWidth="1"/>
    <col min="6671" max="6671" width="10.109375" style="825" customWidth="1"/>
    <col min="6672" max="6672" width="11.33203125" style="825" customWidth="1"/>
    <col min="6673" max="6673" width="8.44140625" style="825" customWidth="1"/>
    <col min="6674" max="6674" width="12" style="825" customWidth="1"/>
    <col min="6675" max="6676" width="10.109375" style="825" customWidth="1"/>
    <col min="6677" max="6677" width="11.33203125" style="825" customWidth="1"/>
    <col min="6678" max="6678" width="10.44140625" style="825" customWidth="1"/>
    <col min="6679" max="6914" width="10.6640625" style="825"/>
    <col min="6915" max="6915" width="4" style="825" customWidth="1"/>
    <col min="6916" max="6916" width="35" style="825" customWidth="1"/>
    <col min="6917" max="6917" width="11.33203125" style="825" customWidth="1"/>
    <col min="6918" max="6918" width="9.109375" style="825" customWidth="1"/>
    <col min="6919" max="6919" width="7.77734375" style="825" customWidth="1"/>
    <col min="6920" max="6920" width="10" style="825" customWidth="1"/>
    <col min="6921" max="6921" width="12" style="825" customWidth="1"/>
    <col min="6922" max="6922" width="9" style="825" customWidth="1"/>
    <col min="6923" max="6923" width="8.44140625" style="825" customWidth="1"/>
    <col min="6924" max="6924" width="9" style="825" customWidth="1"/>
    <col min="6925" max="6925" width="9.33203125" style="825" customWidth="1"/>
    <col min="6926" max="6926" width="11.44140625" style="825" customWidth="1"/>
    <col min="6927" max="6927" width="10.109375" style="825" customWidth="1"/>
    <col min="6928" max="6928" width="11.33203125" style="825" customWidth="1"/>
    <col min="6929" max="6929" width="8.44140625" style="825" customWidth="1"/>
    <col min="6930" max="6930" width="12" style="825" customWidth="1"/>
    <col min="6931" max="6932" width="10.109375" style="825" customWidth="1"/>
    <col min="6933" max="6933" width="11.33203125" style="825" customWidth="1"/>
    <col min="6934" max="6934" width="10.44140625" style="825" customWidth="1"/>
    <col min="6935" max="7170" width="10.6640625" style="825"/>
    <col min="7171" max="7171" width="4" style="825" customWidth="1"/>
    <col min="7172" max="7172" width="35" style="825" customWidth="1"/>
    <col min="7173" max="7173" width="11.33203125" style="825" customWidth="1"/>
    <col min="7174" max="7174" width="9.109375" style="825" customWidth="1"/>
    <col min="7175" max="7175" width="7.77734375" style="825" customWidth="1"/>
    <col min="7176" max="7176" width="10" style="825" customWidth="1"/>
    <col min="7177" max="7177" width="12" style="825" customWidth="1"/>
    <col min="7178" max="7178" width="9" style="825" customWidth="1"/>
    <col min="7179" max="7179" width="8.44140625" style="825" customWidth="1"/>
    <col min="7180" max="7180" width="9" style="825" customWidth="1"/>
    <col min="7181" max="7181" width="9.33203125" style="825" customWidth="1"/>
    <col min="7182" max="7182" width="11.44140625" style="825" customWidth="1"/>
    <col min="7183" max="7183" width="10.109375" style="825" customWidth="1"/>
    <col min="7184" max="7184" width="11.33203125" style="825" customWidth="1"/>
    <col min="7185" max="7185" width="8.44140625" style="825" customWidth="1"/>
    <col min="7186" max="7186" width="12" style="825" customWidth="1"/>
    <col min="7187" max="7188" width="10.109375" style="825" customWidth="1"/>
    <col min="7189" max="7189" width="11.33203125" style="825" customWidth="1"/>
    <col min="7190" max="7190" width="10.44140625" style="825" customWidth="1"/>
    <col min="7191" max="7426" width="10.6640625" style="825"/>
    <col min="7427" max="7427" width="4" style="825" customWidth="1"/>
    <col min="7428" max="7428" width="35" style="825" customWidth="1"/>
    <col min="7429" max="7429" width="11.33203125" style="825" customWidth="1"/>
    <col min="7430" max="7430" width="9.109375" style="825" customWidth="1"/>
    <col min="7431" max="7431" width="7.77734375" style="825" customWidth="1"/>
    <col min="7432" max="7432" width="10" style="825" customWidth="1"/>
    <col min="7433" max="7433" width="12" style="825" customWidth="1"/>
    <col min="7434" max="7434" width="9" style="825" customWidth="1"/>
    <col min="7435" max="7435" width="8.44140625" style="825" customWidth="1"/>
    <col min="7436" max="7436" width="9" style="825" customWidth="1"/>
    <col min="7437" max="7437" width="9.33203125" style="825" customWidth="1"/>
    <col min="7438" max="7438" width="11.44140625" style="825" customWidth="1"/>
    <col min="7439" max="7439" width="10.109375" style="825" customWidth="1"/>
    <col min="7440" max="7440" width="11.33203125" style="825" customWidth="1"/>
    <col min="7441" max="7441" width="8.44140625" style="825" customWidth="1"/>
    <col min="7442" max="7442" width="12" style="825" customWidth="1"/>
    <col min="7443" max="7444" width="10.109375" style="825" customWidth="1"/>
    <col min="7445" max="7445" width="11.33203125" style="825" customWidth="1"/>
    <col min="7446" max="7446" width="10.44140625" style="825" customWidth="1"/>
    <col min="7447" max="7682" width="10.6640625" style="825"/>
    <col min="7683" max="7683" width="4" style="825" customWidth="1"/>
    <col min="7684" max="7684" width="35" style="825" customWidth="1"/>
    <col min="7685" max="7685" width="11.33203125" style="825" customWidth="1"/>
    <col min="7686" max="7686" width="9.109375" style="825" customWidth="1"/>
    <col min="7687" max="7687" width="7.77734375" style="825" customWidth="1"/>
    <col min="7688" max="7688" width="10" style="825" customWidth="1"/>
    <col min="7689" max="7689" width="12" style="825" customWidth="1"/>
    <col min="7690" max="7690" width="9" style="825" customWidth="1"/>
    <col min="7691" max="7691" width="8.44140625" style="825" customWidth="1"/>
    <col min="7692" max="7692" width="9" style="825" customWidth="1"/>
    <col min="7693" max="7693" width="9.33203125" style="825" customWidth="1"/>
    <col min="7694" max="7694" width="11.44140625" style="825" customWidth="1"/>
    <col min="7695" max="7695" width="10.109375" style="825" customWidth="1"/>
    <col min="7696" max="7696" width="11.33203125" style="825" customWidth="1"/>
    <col min="7697" max="7697" width="8.44140625" style="825" customWidth="1"/>
    <col min="7698" max="7698" width="12" style="825" customWidth="1"/>
    <col min="7699" max="7700" width="10.109375" style="825" customWidth="1"/>
    <col min="7701" max="7701" width="11.33203125" style="825" customWidth="1"/>
    <col min="7702" max="7702" width="10.44140625" style="825" customWidth="1"/>
    <col min="7703" max="7938" width="10.6640625" style="825"/>
    <col min="7939" max="7939" width="4" style="825" customWidth="1"/>
    <col min="7940" max="7940" width="35" style="825" customWidth="1"/>
    <col min="7941" max="7941" width="11.33203125" style="825" customWidth="1"/>
    <col min="7942" max="7942" width="9.109375" style="825" customWidth="1"/>
    <col min="7943" max="7943" width="7.77734375" style="825" customWidth="1"/>
    <col min="7944" max="7944" width="10" style="825" customWidth="1"/>
    <col min="7945" max="7945" width="12" style="825" customWidth="1"/>
    <col min="7946" max="7946" width="9" style="825" customWidth="1"/>
    <col min="7947" max="7947" width="8.44140625" style="825" customWidth="1"/>
    <col min="7948" max="7948" width="9" style="825" customWidth="1"/>
    <col min="7949" max="7949" width="9.33203125" style="825" customWidth="1"/>
    <col min="7950" max="7950" width="11.44140625" style="825" customWidth="1"/>
    <col min="7951" max="7951" width="10.109375" style="825" customWidth="1"/>
    <col min="7952" max="7952" width="11.33203125" style="825" customWidth="1"/>
    <col min="7953" max="7953" width="8.44140625" style="825" customWidth="1"/>
    <col min="7954" max="7954" width="12" style="825" customWidth="1"/>
    <col min="7955" max="7956" width="10.109375" style="825" customWidth="1"/>
    <col min="7957" max="7957" width="11.33203125" style="825" customWidth="1"/>
    <col min="7958" max="7958" width="10.44140625" style="825" customWidth="1"/>
    <col min="7959" max="8194" width="10.6640625" style="825"/>
    <col min="8195" max="8195" width="4" style="825" customWidth="1"/>
    <col min="8196" max="8196" width="35" style="825" customWidth="1"/>
    <col min="8197" max="8197" width="11.33203125" style="825" customWidth="1"/>
    <col min="8198" max="8198" width="9.109375" style="825" customWidth="1"/>
    <col min="8199" max="8199" width="7.77734375" style="825" customWidth="1"/>
    <col min="8200" max="8200" width="10" style="825" customWidth="1"/>
    <col min="8201" max="8201" width="12" style="825" customWidth="1"/>
    <col min="8202" max="8202" width="9" style="825" customWidth="1"/>
    <col min="8203" max="8203" width="8.44140625" style="825" customWidth="1"/>
    <col min="8204" max="8204" width="9" style="825" customWidth="1"/>
    <col min="8205" max="8205" width="9.33203125" style="825" customWidth="1"/>
    <col min="8206" max="8206" width="11.44140625" style="825" customWidth="1"/>
    <col min="8207" max="8207" width="10.109375" style="825" customWidth="1"/>
    <col min="8208" max="8208" width="11.33203125" style="825" customWidth="1"/>
    <col min="8209" max="8209" width="8.44140625" style="825" customWidth="1"/>
    <col min="8210" max="8210" width="12" style="825" customWidth="1"/>
    <col min="8211" max="8212" width="10.109375" style="825" customWidth="1"/>
    <col min="8213" max="8213" width="11.33203125" style="825" customWidth="1"/>
    <col min="8214" max="8214" width="10.44140625" style="825" customWidth="1"/>
    <col min="8215" max="8450" width="10.6640625" style="825"/>
    <col min="8451" max="8451" width="4" style="825" customWidth="1"/>
    <col min="8452" max="8452" width="35" style="825" customWidth="1"/>
    <col min="8453" max="8453" width="11.33203125" style="825" customWidth="1"/>
    <col min="8454" max="8454" width="9.109375" style="825" customWidth="1"/>
    <col min="8455" max="8455" width="7.77734375" style="825" customWidth="1"/>
    <col min="8456" max="8456" width="10" style="825" customWidth="1"/>
    <col min="8457" max="8457" width="12" style="825" customWidth="1"/>
    <col min="8458" max="8458" width="9" style="825" customWidth="1"/>
    <col min="8459" max="8459" width="8.44140625" style="825" customWidth="1"/>
    <col min="8460" max="8460" width="9" style="825" customWidth="1"/>
    <col min="8461" max="8461" width="9.33203125" style="825" customWidth="1"/>
    <col min="8462" max="8462" width="11.44140625" style="825" customWidth="1"/>
    <col min="8463" max="8463" width="10.109375" style="825" customWidth="1"/>
    <col min="8464" max="8464" width="11.33203125" style="825" customWidth="1"/>
    <col min="8465" max="8465" width="8.44140625" style="825" customWidth="1"/>
    <col min="8466" max="8466" width="12" style="825" customWidth="1"/>
    <col min="8467" max="8468" width="10.109375" style="825" customWidth="1"/>
    <col min="8469" max="8469" width="11.33203125" style="825" customWidth="1"/>
    <col min="8470" max="8470" width="10.44140625" style="825" customWidth="1"/>
    <col min="8471" max="8706" width="10.6640625" style="825"/>
    <col min="8707" max="8707" width="4" style="825" customWidth="1"/>
    <col min="8708" max="8708" width="35" style="825" customWidth="1"/>
    <col min="8709" max="8709" width="11.33203125" style="825" customWidth="1"/>
    <col min="8710" max="8710" width="9.109375" style="825" customWidth="1"/>
    <col min="8711" max="8711" width="7.77734375" style="825" customWidth="1"/>
    <col min="8712" max="8712" width="10" style="825" customWidth="1"/>
    <col min="8713" max="8713" width="12" style="825" customWidth="1"/>
    <col min="8714" max="8714" width="9" style="825" customWidth="1"/>
    <col min="8715" max="8715" width="8.44140625" style="825" customWidth="1"/>
    <col min="8716" max="8716" width="9" style="825" customWidth="1"/>
    <col min="8717" max="8717" width="9.33203125" style="825" customWidth="1"/>
    <col min="8718" max="8718" width="11.44140625" style="825" customWidth="1"/>
    <col min="8719" max="8719" width="10.109375" style="825" customWidth="1"/>
    <col min="8720" max="8720" width="11.33203125" style="825" customWidth="1"/>
    <col min="8721" max="8721" width="8.44140625" style="825" customWidth="1"/>
    <col min="8722" max="8722" width="12" style="825" customWidth="1"/>
    <col min="8723" max="8724" width="10.109375" style="825" customWidth="1"/>
    <col min="8725" max="8725" width="11.33203125" style="825" customWidth="1"/>
    <col min="8726" max="8726" width="10.44140625" style="825" customWidth="1"/>
    <col min="8727" max="8962" width="10.6640625" style="825"/>
    <col min="8963" max="8963" width="4" style="825" customWidth="1"/>
    <col min="8964" max="8964" width="35" style="825" customWidth="1"/>
    <col min="8965" max="8965" width="11.33203125" style="825" customWidth="1"/>
    <col min="8966" max="8966" width="9.109375" style="825" customWidth="1"/>
    <col min="8967" max="8967" width="7.77734375" style="825" customWidth="1"/>
    <col min="8968" max="8968" width="10" style="825" customWidth="1"/>
    <col min="8969" max="8969" width="12" style="825" customWidth="1"/>
    <col min="8970" max="8970" width="9" style="825" customWidth="1"/>
    <col min="8971" max="8971" width="8.44140625" style="825" customWidth="1"/>
    <col min="8972" max="8972" width="9" style="825" customWidth="1"/>
    <col min="8973" max="8973" width="9.33203125" style="825" customWidth="1"/>
    <col min="8974" max="8974" width="11.44140625" style="825" customWidth="1"/>
    <col min="8975" max="8975" width="10.109375" style="825" customWidth="1"/>
    <col min="8976" max="8976" width="11.33203125" style="825" customWidth="1"/>
    <col min="8977" max="8977" width="8.44140625" style="825" customWidth="1"/>
    <col min="8978" max="8978" width="12" style="825" customWidth="1"/>
    <col min="8979" max="8980" width="10.109375" style="825" customWidth="1"/>
    <col min="8981" max="8981" width="11.33203125" style="825" customWidth="1"/>
    <col min="8982" max="8982" width="10.44140625" style="825" customWidth="1"/>
    <col min="8983" max="9218" width="10.6640625" style="825"/>
    <col min="9219" max="9219" width="4" style="825" customWidth="1"/>
    <col min="9220" max="9220" width="35" style="825" customWidth="1"/>
    <col min="9221" max="9221" width="11.33203125" style="825" customWidth="1"/>
    <col min="9222" max="9222" width="9.109375" style="825" customWidth="1"/>
    <col min="9223" max="9223" width="7.77734375" style="825" customWidth="1"/>
    <col min="9224" max="9224" width="10" style="825" customWidth="1"/>
    <col min="9225" max="9225" width="12" style="825" customWidth="1"/>
    <col min="9226" max="9226" width="9" style="825" customWidth="1"/>
    <col min="9227" max="9227" width="8.44140625" style="825" customWidth="1"/>
    <col min="9228" max="9228" width="9" style="825" customWidth="1"/>
    <col min="9229" max="9229" width="9.33203125" style="825" customWidth="1"/>
    <col min="9230" max="9230" width="11.44140625" style="825" customWidth="1"/>
    <col min="9231" max="9231" width="10.109375" style="825" customWidth="1"/>
    <col min="9232" max="9232" width="11.33203125" style="825" customWidth="1"/>
    <col min="9233" max="9233" width="8.44140625" style="825" customWidth="1"/>
    <col min="9234" max="9234" width="12" style="825" customWidth="1"/>
    <col min="9235" max="9236" width="10.109375" style="825" customWidth="1"/>
    <col min="9237" max="9237" width="11.33203125" style="825" customWidth="1"/>
    <col min="9238" max="9238" width="10.44140625" style="825" customWidth="1"/>
    <col min="9239" max="9474" width="10.6640625" style="825"/>
    <col min="9475" max="9475" width="4" style="825" customWidth="1"/>
    <col min="9476" max="9476" width="35" style="825" customWidth="1"/>
    <col min="9477" max="9477" width="11.33203125" style="825" customWidth="1"/>
    <col min="9478" max="9478" width="9.109375" style="825" customWidth="1"/>
    <col min="9479" max="9479" width="7.77734375" style="825" customWidth="1"/>
    <col min="9480" max="9480" width="10" style="825" customWidth="1"/>
    <col min="9481" max="9481" width="12" style="825" customWidth="1"/>
    <col min="9482" max="9482" width="9" style="825" customWidth="1"/>
    <col min="9483" max="9483" width="8.44140625" style="825" customWidth="1"/>
    <col min="9484" max="9484" width="9" style="825" customWidth="1"/>
    <col min="9485" max="9485" width="9.33203125" style="825" customWidth="1"/>
    <col min="9486" max="9486" width="11.44140625" style="825" customWidth="1"/>
    <col min="9487" max="9487" width="10.109375" style="825" customWidth="1"/>
    <col min="9488" max="9488" width="11.33203125" style="825" customWidth="1"/>
    <col min="9489" max="9489" width="8.44140625" style="825" customWidth="1"/>
    <col min="9490" max="9490" width="12" style="825" customWidth="1"/>
    <col min="9491" max="9492" width="10.109375" style="825" customWidth="1"/>
    <col min="9493" max="9493" width="11.33203125" style="825" customWidth="1"/>
    <col min="9494" max="9494" width="10.44140625" style="825" customWidth="1"/>
    <col min="9495" max="9730" width="10.6640625" style="825"/>
    <col min="9731" max="9731" width="4" style="825" customWidth="1"/>
    <col min="9732" max="9732" width="35" style="825" customWidth="1"/>
    <col min="9733" max="9733" width="11.33203125" style="825" customWidth="1"/>
    <col min="9734" max="9734" width="9.109375" style="825" customWidth="1"/>
    <col min="9735" max="9735" width="7.77734375" style="825" customWidth="1"/>
    <col min="9736" max="9736" width="10" style="825" customWidth="1"/>
    <col min="9737" max="9737" width="12" style="825" customWidth="1"/>
    <col min="9738" max="9738" width="9" style="825" customWidth="1"/>
    <col min="9739" max="9739" width="8.44140625" style="825" customWidth="1"/>
    <col min="9740" max="9740" width="9" style="825" customWidth="1"/>
    <col min="9741" max="9741" width="9.33203125" style="825" customWidth="1"/>
    <col min="9742" max="9742" width="11.44140625" style="825" customWidth="1"/>
    <col min="9743" max="9743" width="10.109375" style="825" customWidth="1"/>
    <col min="9744" max="9744" width="11.33203125" style="825" customWidth="1"/>
    <col min="9745" max="9745" width="8.44140625" style="825" customWidth="1"/>
    <col min="9746" max="9746" width="12" style="825" customWidth="1"/>
    <col min="9747" max="9748" width="10.109375" style="825" customWidth="1"/>
    <col min="9749" max="9749" width="11.33203125" style="825" customWidth="1"/>
    <col min="9750" max="9750" width="10.44140625" style="825" customWidth="1"/>
    <col min="9751" max="9986" width="10.6640625" style="825"/>
    <col min="9987" max="9987" width="4" style="825" customWidth="1"/>
    <col min="9988" max="9988" width="35" style="825" customWidth="1"/>
    <col min="9989" max="9989" width="11.33203125" style="825" customWidth="1"/>
    <col min="9990" max="9990" width="9.109375" style="825" customWidth="1"/>
    <col min="9991" max="9991" width="7.77734375" style="825" customWidth="1"/>
    <col min="9992" max="9992" width="10" style="825" customWidth="1"/>
    <col min="9993" max="9993" width="12" style="825" customWidth="1"/>
    <col min="9994" max="9994" width="9" style="825" customWidth="1"/>
    <col min="9995" max="9995" width="8.44140625" style="825" customWidth="1"/>
    <col min="9996" max="9996" width="9" style="825" customWidth="1"/>
    <col min="9997" max="9997" width="9.33203125" style="825" customWidth="1"/>
    <col min="9998" max="9998" width="11.44140625" style="825" customWidth="1"/>
    <col min="9999" max="9999" width="10.109375" style="825" customWidth="1"/>
    <col min="10000" max="10000" width="11.33203125" style="825" customWidth="1"/>
    <col min="10001" max="10001" width="8.44140625" style="825" customWidth="1"/>
    <col min="10002" max="10002" width="12" style="825" customWidth="1"/>
    <col min="10003" max="10004" width="10.109375" style="825" customWidth="1"/>
    <col min="10005" max="10005" width="11.33203125" style="825" customWidth="1"/>
    <col min="10006" max="10006" width="10.44140625" style="825" customWidth="1"/>
    <col min="10007" max="10242" width="10.6640625" style="825"/>
    <col min="10243" max="10243" width="4" style="825" customWidth="1"/>
    <col min="10244" max="10244" width="35" style="825" customWidth="1"/>
    <col min="10245" max="10245" width="11.33203125" style="825" customWidth="1"/>
    <col min="10246" max="10246" width="9.109375" style="825" customWidth="1"/>
    <col min="10247" max="10247" width="7.77734375" style="825" customWidth="1"/>
    <col min="10248" max="10248" width="10" style="825" customWidth="1"/>
    <col min="10249" max="10249" width="12" style="825" customWidth="1"/>
    <col min="10250" max="10250" width="9" style="825" customWidth="1"/>
    <col min="10251" max="10251" width="8.44140625" style="825" customWidth="1"/>
    <col min="10252" max="10252" width="9" style="825" customWidth="1"/>
    <col min="10253" max="10253" width="9.33203125" style="825" customWidth="1"/>
    <col min="10254" max="10254" width="11.44140625" style="825" customWidth="1"/>
    <col min="10255" max="10255" width="10.109375" style="825" customWidth="1"/>
    <col min="10256" max="10256" width="11.33203125" style="825" customWidth="1"/>
    <col min="10257" max="10257" width="8.44140625" style="825" customWidth="1"/>
    <col min="10258" max="10258" width="12" style="825" customWidth="1"/>
    <col min="10259" max="10260" width="10.109375" style="825" customWidth="1"/>
    <col min="10261" max="10261" width="11.33203125" style="825" customWidth="1"/>
    <col min="10262" max="10262" width="10.44140625" style="825" customWidth="1"/>
    <col min="10263" max="10498" width="10.6640625" style="825"/>
    <col min="10499" max="10499" width="4" style="825" customWidth="1"/>
    <col min="10500" max="10500" width="35" style="825" customWidth="1"/>
    <col min="10501" max="10501" width="11.33203125" style="825" customWidth="1"/>
    <col min="10502" max="10502" width="9.109375" style="825" customWidth="1"/>
    <col min="10503" max="10503" width="7.77734375" style="825" customWidth="1"/>
    <col min="10504" max="10504" width="10" style="825" customWidth="1"/>
    <col min="10505" max="10505" width="12" style="825" customWidth="1"/>
    <col min="10506" max="10506" width="9" style="825" customWidth="1"/>
    <col min="10507" max="10507" width="8.44140625" style="825" customWidth="1"/>
    <col min="10508" max="10508" width="9" style="825" customWidth="1"/>
    <col min="10509" max="10509" width="9.33203125" style="825" customWidth="1"/>
    <col min="10510" max="10510" width="11.44140625" style="825" customWidth="1"/>
    <col min="10511" max="10511" width="10.109375" style="825" customWidth="1"/>
    <col min="10512" max="10512" width="11.33203125" style="825" customWidth="1"/>
    <col min="10513" max="10513" width="8.44140625" style="825" customWidth="1"/>
    <col min="10514" max="10514" width="12" style="825" customWidth="1"/>
    <col min="10515" max="10516" width="10.109375" style="825" customWidth="1"/>
    <col min="10517" max="10517" width="11.33203125" style="825" customWidth="1"/>
    <col min="10518" max="10518" width="10.44140625" style="825" customWidth="1"/>
    <col min="10519" max="10754" width="10.6640625" style="825"/>
    <col min="10755" max="10755" width="4" style="825" customWidth="1"/>
    <col min="10756" max="10756" width="35" style="825" customWidth="1"/>
    <col min="10757" max="10757" width="11.33203125" style="825" customWidth="1"/>
    <col min="10758" max="10758" width="9.109375" style="825" customWidth="1"/>
    <col min="10759" max="10759" width="7.77734375" style="825" customWidth="1"/>
    <col min="10760" max="10760" width="10" style="825" customWidth="1"/>
    <col min="10761" max="10761" width="12" style="825" customWidth="1"/>
    <col min="10762" max="10762" width="9" style="825" customWidth="1"/>
    <col min="10763" max="10763" width="8.44140625" style="825" customWidth="1"/>
    <col min="10764" max="10764" width="9" style="825" customWidth="1"/>
    <col min="10765" max="10765" width="9.33203125" style="825" customWidth="1"/>
    <col min="10766" max="10766" width="11.44140625" style="825" customWidth="1"/>
    <col min="10767" max="10767" width="10.109375" style="825" customWidth="1"/>
    <col min="10768" max="10768" width="11.33203125" style="825" customWidth="1"/>
    <col min="10769" max="10769" width="8.44140625" style="825" customWidth="1"/>
    <col min="10770" max="10770" width="12" style="825" customWidth="1"/>
    <col min="10771" max="10772" width="10.109375" style="825" customWidth="1"/>
    <col min="10773" max="10773" width="11.33203125" style="825" customWidth="1"/>
    <col min="10774" max="10774" width="10.44140625" style="825" customWidth="1"/>
    <col min="10775" max="11010" width="10.6640625" style="825"/>
    <col min="11011" max="11011" width="4" style="825" customWidth="1"/>
    <col min="11012" max="11012" width="35" style="825" customWidth="1"/>
    <col min="11013" max="11013" width="11.33203125" style="825" customWidth="1"/>
    <col min="11014" max="11014" width="9.109375" style="825" customWidth="1"/>
    <col min="11015" max="11015" width="7.77734375" style="825" customWidth="1"/>
    <col min="11016" max="11016" width="10" style="825" customWidth="1"/>
    <col min="11017" max="11017" width="12" style="825" customWidth="1"/>
    <col min="11018" max="11018" width="9" style="825" customWidth="1"/>
    <col min="11019" max="11019" width="8.44140625" style="825" customWidth="1"/>
    <col min="11020" max="11020" width="9" style="825" customWidth="1"/>
    <col min="11021" max="11021" width="9.33203125" style="825" customWidth="1"/>
    <col min="11022" max="11022" width="11.44140625" style="825" customWidth="1"/>
    <col min="11023" max="11023" width="10.109375" style="825" customWidth="1"/>
    <col min="11024" max="11024" width="11.33203125" style="825" customWidth="1"/>
    <col min="11025" max="11025" width="8.44140625" style="825" customWidth="1"/>
    <col min="11026" max="11026" width="12" style="825" customWidth="1"/>
    <col min="11027" max="11028" width="10.109375" style="825" customWidth="1"/>
    <col min="11029" max="11029" width="11.33203125" style="825" customWidth="1"/>
    <col min="11030" max="11030" width="10.44140625" style="825" customWidth="1"/>
    <col min="11031" max="11266" width="10.6640625" style="825"/>
    <col min="11267" max="11267" width="4" style="825" customWidth="1"/>
    <col min="11268" max="11268" width="35" style="825" customWidth="1"/>
    <col min="11269" max="11269" width="11.33203125" style="825" customWidth="1"/>
    <col min="11270" max="11270" width="9.109375" style="825" customWidth="1"/>
    <col min="11271" max="11271" width="7.77734375" style="825" customWidth="1"/>
    <col min="11272" max="11272" width="10" style="825" customWidth="1"/>
    <col min="11273" max="11273" width="12" style="825" customWidth="1"/>
    <col min="11274" max="11274" width="9" style="825" customWidth="1"/>
    <col min="11275" max="11275" width="8.44140625" style="825" customWidth="1"/>
    <col min="11276" max="11276" width="9" style="825" customWidth="1"/>
    <col min="11277" max="11277" width="9.33203125" style="825" customWidth="1"/>
    <col min="11278" max="11278" width="11.44140625" style="825" customWidth="1"/>
    <col min="11279" max="11279" width="10.109375" style="825" customWidth="1"/>
    <col min="11280" max="11280" width="11.33203125" style="825" customWidth="1"/>
    <col min="11281" max="11281" width="8.44140625" style="825" customWidth="1"/>
    <col min="11282" max="11282" width="12" style="825" customWidth="1"/>
    <col min="11283" max="11284" width="10.109375" style="825" customWidth="1"/>
    <col min="11285" max="11285" width="11.33203125" style="825" customWidth="1"/>
    <col min="11286" max="11286" width="10.44140625" style="825" customWidth="1"/>
    <col min="11287" max="11522" width="10.6640625" style="825"/>
    <col min="11523" max="11523" width="4" style="825" customWidth="1"/>
    <col min="11524" max="11524" width="35" style="825" customWidth="1"/>
    <col min="11525" max="11525" width="11.33203125" style="825" customWidth="1"/>
    <col min="11526" max="11526" width="9.109375" style="825" customWidth="1"/>
    <col min="11527" max="11527" width="7.77734375" style="825" customWidth="1"/>
    <col min="11528" max="11528" width="10" style="825" customWidth="1"/>
    <col min="11529" max="11529" width="12" style="825" customWidth="1"/>
    <col min="11530" max="11530" width="9" style="825" customWidth="1"/>
    <col min="11531" max="11531" width="8.44140625" style="825" customWidth="1"/>
    <col min="11532" max="11532" width="9" style="825" customWidth="1"/>
    <col min="11533" max="11533" width="9.33203125" style="825" customWidth="1"/>
    <col min="11534" max="11534" width="11.44140625" style="825" customWidth="1"/>
    <col min="11535" max="11535" width="10.109375" style="825" customWidth="1"/>
    <col min="11536" max="11536" width="11.33203125" style="825" customWidth="1"/>
    <col min="11537" max="11537" width="8.44140625" style="825" customWidth="1"/>
    <col min="11538" max="11538" width="12" style="825" customWidth="1"/>
    <col min="11539" max="11540" width="10.109375" style="825" customWidth="1"/>
    <col min="11541" max="11541" width="11.33203125" style="825" customWidth="1"/>
    <col min="11542" max="11542" width="10.44140625" style="825" customWidth="1"/>
    <col min="11543" max="11778" width="10.6640625" style="825"/>
    <col min="11779" max="11779" width="4" style="825" customWidth="1"/>
    <col min="11780" max="11780" width="35" style="825" customWidth="1"/>
    <col min="11781" max="11781" width="11.33203125" style="825" customWidth="1"/>
    <col min="11782" max="11782" width="9.109375" style="825" customWidth="1"/>
    <col min="11783" max="11783" width="7.77734375" style="825" customWidth="1"/>
    <col min="11784" max="11784" width="10" style="825" customWidth="1"/>
    <col min="11785" max="11785" width="12" style="825" customWidth="1"/>
    <col min="11786" max="11786" width="9" style="825" customWidth="1"/>
    <col min="11787" max="11787" width="8.44140625" style="825" customWidth="1"/>
    <col min="11788" max="11788" width="9" style="825" customWidth="1"/>
    <col min="11789" max="11789" width="9.33203125" style="825" customWidth="1"/>
    <col min="11790" max="11790" width="11.44140625" style="825" customWidth="1"/>
    <col min="11791" max="11791" width="10.109375" style="825" customWidth="1"/>
    <col min="11792" max="11792" width="11.33203125" style="825" customWidth="1"/>
    <col min="11793" max="11793" width="8.44140625" style="825" customWidth="1"/>
    <col min="11794" max="11794" width="12" style="825" customWidth="1"/>
    <col min="11795" max="11796" width="10.109375" style="825" customWidth="1"/>
    <col min="11797" max="11797" width="11.33203125" style="825" customWidth="1"/>
    <col min="11798" max="11798" width="10.44140625" style="825" customWidth="1"/>
    <col min="11799" max="12034" width="10.6640625" style="825"/>
    <col min="12035" max="12035" width="4" style="825" customWidth="1"/>
    <col min="12036" max="12036" width="35" style="825" customWidth="1"/>
    <col min="12037" max="12037" width="11.33203125" style="825" customWidth="1"/>
    <col min="12038" max="12038" width="9.109375" style="825" customWidth="1"/>
    <col min="12039" max="12039" width="7.77734375" style="825" customWidth="1"/>
    <col min="12040" max="12040" width="10" style="825" customWidth="1"/>
    <col min="12041" max="12041" width="12" style="825" customWidth="1"/>
    <col min="12042" max="12042" width="9" style="825" customWidth="1"/>
    <col min="12043" max="12043" width="8.44140625" style="825" customWidth="1"/>
    <col min="12044" max="12044" width="9" style="825" customWidth="1"/>
    <col min="12045" max="12045" width="9.33203125" style="825" customWidth="1"/>
    <col min="12046" max="12046" width="11.44140625" style="825" customWidth="1"/>
    <col min="12047" max="12047" width="10.109375" style="825" customWidth="1"/>
    <col min="12048" max="12048" width="11.33203125" style="825" customWidth="1"/>
    <col min="12049" max="12049" width="8.44140625" style="825" customWidth="1"/>
    <col min="12050" max="12050" width="12" style="825" customWidth="1"/>
    <col min="12051" max="12052" width="10.109375" style="825" customWidth="1"/>
    <col min="12053" max="12053" width="11.33203125" style="825" customWidth="1"/>
    <col min="12054" max="12054" width="10.44140625" style="825" customWidth="1"/>
    <col min="12055" max="12290" width="10.6640625" style="825"/>
    <col min="12291" max="12291" width="4" style="825" customWidth="1"/>
    <col min="12292" max="12292" width="35" style="825" customWidth="1"/>
    <col min="12293" max="12293" width="11.33203125" style="825" customWidth="1"/>
    <col min="12294" max="12294" width="9.109375" style="825" customWidth="1"/>
    <col min="12295" max="12295" width="7.77734375" style="825" customWidth="1"/>
    <col min="12296" max="12296" width="10" style="825" customWidth="1"/>
    <col min="12297" max="12297" width="12" style="825" customWidth="1"/>
    <col min="12298" max="12298" width="9" style="825" customWidth="1"/>
    <col min="12299" max="12299" width="8.44140625" style="825" customWidth="1"/>
    <col min="12300" max="12300" width="9" style="825" customWidth="1"/>
    <col min="12301" max="12301" width="9.33203125" style="825" customWidth="1"/>
    <col min="12302" max="12302" width="11.44140625" style="825" customWidth="1"/>
    <col min="12303" max="12303" width="10.109375" style="825" customWidth="1"/>
    <col min="12304" max="12304" width="11.33203125" style="825" customWidth="1"/>
    <col min="12305" max="12305" width="8.44140625" style="825" customWidth="1"/>
    <col min="12306" max="12306" width="12" style="825" customWidth="1"/>
    <col min="12307" max="12308" width="10.109375" style="825" customWidth="1"/>
    <col min="12309" max="12309" width="11.33203125" style="825" customWidth="1"/>
    <col min="12310" max="12310" width="10.44140625" style="825" customWidth="1"/>
    <col min="12311" max="12546" width="10.6640625" style="825"/>
    <col min="12547" max="12547" width="4" style="825" customWidth="1"/>
    <col min="12548" max="12548" width="35" style="825" customWidth="1"/>
    <col min="12549" max="12549" width="11.33203125" style="825" customWidth="1"/>
    <col min="12550" max="12550" width="9.109375" style="825" customWidth="1"/>
    <col min="12551" max="12551" width="7.77734375" style="825" customWidth="1"/>
    <col min="12552" max="12552" width="10" style="825" customWidth="1"/>
    <col min="12553" max="12553" width="12" style="825" customWidth="1"/>
    <col min="12554" max="12554" width="9" style="825" customWidth="1"/>
    <col min="12555" max="12555" width="8.44140625" style="825" customWidth="1"/>
    <col min="12556" max="12556" width="9" style="825" customWidth="1"/>
    <col min="12557" max="12557" width="9.33203125" style="825" customWidth="1"/>
    <col min="12558" max="12558" width="11.44140625" style="825" customWidth="1"/>
    <col min="12559" max="12559" width="10.109375" style="825" customWidth="1"/>
    <col min="12560" max="12560" width="11.33203125" style="825" customWidth="1"/>
    <col min="12561" max="12561" width="8.44140625" style="825" customWidth="1"/>
    <col min="12562" max="12562" width="12" style="825" customWidth="1"/>
    <col min="12563" max="12564" width="10.109375" style="825" customWidth="1"/>
    <col min="12565" max="12565" width="11.33203125" style="825" customWidth="1"/>
    <col min="12566" max="12566" width="10.44140625" style="825" customWidth="1"/>
    <col min="12567" max="12802" width="10.6640625" style="825"/>
    <col min="12803" max="12803" width="4" style="825" customWidth="1"/>
    <col min="12804" max="12804" width="35" style="825" customWidth="1"/>
    <col min="12805" max="12805" width="11.33203125" style="825" customWidth="1"/>
    <col min="12806" max="12806" width="9.109375" style="825" customWidth="1"/>
    <col min="12807" max="12807" width="7.77734375" style="825" customWidth="1"/>
    <col min="12808" max="12808" width="10" style="825" customWidth="1"/>
    <col min="12809" max="12809" width="12" style="825" customWidth="1"/>
    <col min="12810" max="12810" width="9" style="825" customWidth="1"/>
    <col min="12811" max="12811" width="8.44140625" style="825" customWidth="1"/>
    <col min="12812" max="12812" width="9" style="825" customWidth="1"/>
    <col min="12813" max="12813" width="9.33203125" style="825" customWidth="1"/>
    <col min="12814" max="12814" width="11.44140625" style="825" customWidth="1"/>
    <col min="12815" max="12815" width="10.109375" style="825" customWidth="1"/>
    <col min="12816" max="12816" width="11.33203125" style="825" customWidth="1"/>
    <col min="12817" max="12817" width="8.44140625" style="825" customWidth="1"/>
    <col min="12818" max="12818" width="12" style="825" customWidth="1"/>
    <col min="12819" max="12820" width="10.109375" style="825" customWidth="1"/>
    <col min="12821" max="12821" width="11.33203125" style="825" customWidth="1"/>
    <col min="12822" max="12822" width="10.44140625" style="825" customWidth="1"/>
    <col min="12823" max="13058" width="10.6640625" style="825"/>
    <col min="13059" max="13059" width="4" style="825" customWidth="1"/>
    <col min="13060" max="13060" width="35" style="825" customWidth="1"/>
    <col min="13061" max="13061" width="11.33203125" style="825" customWidth="1"/>
    <col min="13062" max="13062" width="9.109375" style="825" customWidth="1"/>
    <col min="13063" max="13063" width="7.77734375" style="825" customWidth="1"/>
    <col min="13064" max="13064" width="10" style="825" customWidth="1"/>
    <col min="13065" max="13065" width="12" style="825" customWidth="1"/>
    <col min="13066" max="13066" width="9" style="825" customWidth="1"/>
    <col min="13067" max="13067" width="8.44140625" style="825" customWidth="1"/>
    <col min="13068" max="13068" width="9" style="825" customWidth="1"/>
    <col min="13069" max="13069" width="9.33203125" style="825" customWidth="1"/>
    <col min="13070" max="13070" width="11.44140625" style="825" customWidth="1"/>
    <col min="13071" max="13071" width="10.109375" style="825" customWidth="1"/>
    <col min="13072" max="13072" width="11.33203125" style="825" customWidth="1"/>
    <col min="13073" max="13073" width="8.44140625" style="825" customWidth="1"/>
    <col min="13074" max="13074" width="12" style="825" customWidth="1"/>
    <col min="13075" max="13076" width="10.109375" style="825" customWidth="1"/>
    <col min="13077" max="13077" width="11.33203125" style="825" customWidth="1"/>
    <col min="13078" max="13078" width="10.44140625" style="825" customWidth="1"/>
    <col min="13079" max="13314" width="10.6640625" style="825"/>
    <col min="13315" max="13315" width="4" style="825" customWidth="1"/>
    <col min="13316" max="13316" width="35" style="825" customWidth="1"/>
    <col min="13317" max="13317" width="11.33203125" style="825" customWidth="1"/>
    <col min="13318" max="13318" width="9.109375" style="825" customWidth="1"/>
    <col min="13319" max="13319" width="7.77734375" style="825" customWidth="1"/>
    <col min="13320" max="13320" width="10" style="825" customWidth="1"/>
    <col min="13321" max="13321" width="12" style="825" customWidth="1"/>
    <col min="13322" max="13322" width="9" style="825" customWidth="1"/>
    <col min="13323" max="13323" width="8.44140625" style="825" customWidth="1"/>
    <col min="13324" max="13324" width="9" style="825" customWidth="1"/>
    <col min="13325" max="13325" width="9.33203125" style="825" customWidth="1"/>
    <col min="13326" max="13326" width="11.44140625" style="825" customWidth="1"/>
    <col min="13327" max="13327" width="10.109375" style="825" customWidth="1"/>
    <col min="13328" max="13328" width="11.33203125" style="825" customWidth="1"/>
    <col min="13329" max="13329" width="8.44140625" style="825" customWidth="1"/>
    <col min="13330" max="13330" width="12" style="825" customWidth="1"/>
    <col min="13331" max="13332" width="10.109375" style="825" customWidth="1"/>
    <col min="13333" max="13333" width="11.33203125" style="825" customWidth="1"/>
    <col min="13334" max="13334" width="10.44140625" style="825" customWidth="1"/>
    <col min="13335" max="13570" width="10.6640625" style="825"/>
    <col min="13571" max="13571" width="4" style="825" customWidth="1"/>
    <col min="13572" max="13572" width="35" style="825" customWidth="1"/>
    <col min="13573" max="13573" width="11.33203125" style="825" customWidth="1"/>
    <col min="13574" max="13574" width="9.109375" style="825" customWidth="1"/>
    <col min="13575" max="13575" width="7.77734375" style="825" customWidth="1"/>
    <col min="13576" max="13576" width="10" style="825" customWidth="1"/>
    <col min="13577" max="13577" width="12" style="825" customWidth="1"/>
    <col min="13578" max="13578" width="9" style="825" customWidth="1"/>
    <col min="13579" max="13579" width="8.44140625" style="825" customWidth="1"/>
    <col min="13580" max="13580" width="9" style="825" customWidth="1"/>
    <col min="13581" max="13581" width="9.33203125" style="825" customWidth="1"/>
    <col min="13582" max="13582" width="11.44140625" style="825" customWidth="1"/>
    <col min="13583" max="13583" width="10.109375" style="825" customWidth="1"/>
    <col min="13584" max="13584" width="11.33203125" style="825" customWidth="1"/>
    <col min="13585" max="13585" width="8.44140625" style="825" customWidth="1"/>
    <col min="13586" max="13586" width="12" style="825" customWidth="1"/>
    <col min="13587" max="13588" width="10.109375" style="825" customWidth="1"/>
    <col min="13589" max="13589" width="11.33203125" style="825" customWidth="1"/>
    <col min="13590" max="13590" width="10.44140625" style="825" customWidth="1"/>
    <col min="13591" max="13826" width="10.6640625" style="825"/>
    <col min="13827" max="13827" width="4" style="825" customWidth="1"/>
    <col min="13828" max="13828" width="35" style="825" customWidth="1"/>
    <col min="13829" max="13829" width="11.33203125" style="825" customWidth="1"/>
    <col min="13830" max="13830" width="9.109375" style="825" customWidth="1"/>
    <col min="13831" max="13831" width="7.77734375" style="825" customWidth="1"/>
    <col min="13832" max="13832" width="10" style="825" customWidth="1"/>
    <col min="13833" max="13833" width="12" style="825" customWidth="1"/>
    <col min="13834" max="13834" width="9" style="825" customWidth="1"/>
    <col min="13835" max="13835" width="8.44140625" style="825" customWidth="1"/>
    <col min="13836" max="13836" width="9" style="825" customWidth="1"/>
    <col min="13837" max="13837" width="9.33203125" style="825" customWidth="1"/>
    <col min="13838" max="13838" width="11.44140625" style="825" customWidth="1"/>
    <col min="13839" max="13839" width="10.109375" style="825" customWidth="1"/>
    <col min="13840" max="13840" width="11.33203125" style="825" customWidth="1"/>
    <col min="13841" max="13841" width="8.44140625" style="825" customWidth="1"/>
    <col min="13842" max="13842" width="12" style="825" customWidth="1"/>
    <col min="13843" max="13844" width="10.109375" style="825" customWidth="1"/>
    <col min="13845" max="13845" width="11.33203125" style="825" customWidth="1"/>
    <col min="13846" max="13846" width="10.44140625" style="825" customWidth="1"/>
    <col min="13847" max="14082" width="10.6640625" style="825"/>
    <col min="14083" max="14083" width="4" style="825" customWidth="1"/>
    <col min="14084" max="14084" width="35" style="825" customWidth="1"/>
    <col min="14085" max="14085" width="11.33203125" style="825" customWidth="1"/>
    <col min="14086" max="14086" width="9.109375" style="825" customWidth="1"/>
    <col min="14087" max="14087" width="7.77734375" style="825" customWidth="1"/>
    <col min="14088" max="14088" width="10" style="825" customWidth="1"/>
    <col min="14089" max="14089" width="12" style="825" customWidth="1"/>
    <col min="14090" max="14090" width="9" style="825" customWidth="1"/>
    <col min="14091" max="14091" width="8.44140625" style="825" customWidth="1"/>
    <col min="14092" max="14092" width="9" style="825" customWidth="1"/>
    <col min="14093" max="14093" width="9.33203125" style="825" customWidth="1"/>
    <col min="14094" max="14094" width="11.44140625" style="825" customWidth="1"/>
    <col min="14095" max="14095" width="10.109375" style="825" customWidth="1"/>
    <col min="14096" max="14096" width="11.33203125" style="825" customWidth="1"/>
    <col min="14097" max="14097" width="8.44140625" style="825" customWidth="1"/>
    <col min="14098" max="14098" width="12" style="825" customWidth="1"/>
    <col min="14099" max="14100" width="10.109375" style="825" customWidth="1"/>
    <col min="14101" max="14101" width="11.33203125" style="825" customWidth="1"/>
    <col min="14102" max="14102" width="10.44140625" style="825" customWidth="1"/>
    <col min="14103" max="14338" width="10.6640625" style="825"/>
    <col min="14339" max="14339" width="4" style="825" customWidth="1"/>
    <col min="14340" max="14340" width="35" style="825" customWidth="1"/>
    <col min="14341" max="14341" width="11.33203125" style="825" customWidth="1"/>
    <col min="14342" max="14342" width="9.109375" style="825" customWidth="1"/>
    <col min="14343" max="14343" width="7.77734375" style="825" customWidth="1"/>
    <col min="14344" max="14344" width="10" style="825" customWidth="1"/>
    <col min="14345" max="14345" width="12" style="825" customWidth="1"/>
    <col min="14346" max="14346" width="9" style="825" customWidth="1"/>
    <col min="14347" max="14347" width="8.44140625" style="825" customWidth="1"/>
    <col min="14348" max="14348" width="9" style="825" customWidth="1"/>
    <col min="14349" max="14349" width="9.33203125" style="825" customWidth="1"/>
    <col min="14350" max="14350" width="11.44140625" style="825" customWidth="1"/>
    <col min="14351" max="14351" width="10.109375" style="825" customWidth="1"/>
    <col min="14352" max="14352" width="11.33203125" style="825" customWidth="1"/>
    <col min="14353" max="14353" width="8.44140625" style="825" customWidth="1"/>
    <col min="14354" max="14354" width="12" style="825" customWidth="1"/>
    <col min="14355" max="14356" width="10.109375" style="825" customWidth="1"/>
    <col min="14357" max="14357" width="11.33203125" style="825" customWidth="1"/>
    <col min="14358" max="14358" width="10.44140625" style="825" customWidth="1"/>
    <col min="14359" max="14594" width="10.6640625" style="825"/>
    <col min="14595" max="14595" width="4" style="825" customWidth="1"/>
    <col min="14596" max="14596" width="35" style="825" customWidth="1"/>
    <col min="14597" max="14597" width="11.33203125" style="825" customWidth="1"/>
    <col min="14598" max="14598" width="9.109375" style="825" customWidth="1"/>
    <col min="14599" max="14599" width="7.77734375" style="825" customWidth="1"/>
    <col min="14600" max="14600" width="10" style="825" customWidth="1"/>
    <col min="14601" max="14601" width="12" style="825" customWidth="1"/>
    <col min="14602" max="14602" width="9" style="825" customWidth="1"/>
    <col min="14603" max="14603" width="8.44140625" style="825" customWidth="1"/>
    <col min="14604" max="14604" width="9" style="825" customWidth="1"/>
    <col min="14605" max="14605" width="9.33203125" style="825" customWidth="1"/>
    <col min="14606" max="14606" width="11.44140625" style="825" customWidth="1"/>
    <col min="14607" max="14607" width="10.109375" style="825" customWidth="1"/>
    <col min="14608" max="14608" width="11.33203125" style="825" customWidth="1"/>
    <col min="14609" max="14609" width="8.44140625" style="825" customWidth="1"/>
    <col min="14610" max="14610" width="12" style="825" customWidth="1"/>
    <col min="14611" max="14612" width="10.109375" style="825" customWidth="1"/>
    <col min="14613" max="14613" width="11.33203125" style="825" customWidth="1"/>
    <col min="14614" max="14614" width="10.44140625" style="825" customWidth="1"/>
    <col min="14615" max="14850" width="10.6640625" style="825"/>
    <col min="14851" max="14851" width="4" style="825" customWidth="1"/>
    <col min="14852" max="14852" width="35" style="825" customWidth="1"/>
    <col min="14853" max="14853" width="11.33203125" style="825" customWidth="1"/>
    <col min="14854" max="14854" width="9.109375" style="825" customWidth="1"/>
    <col min="14855" max="14855" width="7.77734375" style="825" customWidth="1"/>
    <col min="14856" max="14856" width="10" style="825" customWidth="1"/>
    <col min="14857" max="14857" width="12" style="825" customWidth="1"/>
    <col min="14858" max="14858" width="9" style="825" customWidth="1"/>
    <col min="14859" max="14859" width="8.44140625" style="825" customWidth="1"/>
    <col min="14860" max="14860" width="9" style="825" customWidth="1"/>
    <col min="14861" max="14861" width="9.33203125" style="825" customWidth="1"/>
    <col min="14862" max="14862" width="11.44140625" style="825" customWidth="1"/>
    <col min="14863" max="14863" width="10.109375" style="825" customWidth="1"/>
    <col min="14864" max="14864" width="11.33203125" style="825" customWidth="1"/>
    <col min="14865" max="14865" width="8.44140625" style="825" customWidth="1"/>
    <col min="14866" max="14866" width="12" style="825" customWidth="1"/>
    <col min="14867" max="14868" width="10.109375" style="825" customWidth="1"/>
    <col min="14869" max="14869" width="11.33203125" style="825" customWidth="1"/>
    <col min="14870" max="14870" width="10.44140625" style="825" customWidth="1"/>
    <col min="14871" max="15106" width="10.6640625" style="825"/>
    <col min="15107" max="15107" width="4" style="825" customWidth="1"/>
    <col min="15108" max="15108" width="35" style="825" customWidth="1"/>
    <col min="15109" max="15109" width="11.33203125" style="825" customWidth="1"/>
    <col min="15110" max="15110" width="9.109375" style="825" customWidth="1"/>
    <col min="15111" max="15111" width="7.77734375" style="825" customWidth="1"/>
    <col min="15112" max="15112" width="10" style="825" customWidth="1"/>
    <col min="15113" max="15113" width="12" style="825" customWidth="1"/>
    <col min="15114" max="15114" width="9" style="825" customWidth="1"/>
    <col min="15115" max="15115" width="8.44140625" style="825" customWidth="1"/>
    <col min="15116" max="15116" width="9" style="825" customWidth="1"/>
    <col min="15117" max="15117" width="9.33203125" style="825" customWidth="1"/>
    <col min="15118" max="15118" width="11.44140625" style="825" customWidth="1"/>
    <col min="15119" max="15119" width="10.109375" style="825" customWidth="1"/>
    <col min="15120" max="15120" width="11.33203125" style="825" customWidth="1"/>
    <col min="15121" max="15121" width="8.44140625" style="825" customWidth="1"/>
    <col min="15122" max="15122" width="12" style="825" customWidth="1"/>
    <col min="15123" max="15124" width="10.109375" style="825" customWidth="1"/>
    <col min="15125" max="15125" width="11.33203125" style="825" customWidth="1"/>
    <col min="15126" max="15126" width="10.44140625" style="825" customWidth="1"/>
    <col min="15127" max="15362" width="10.6640625" style="825"/>
    <col min="15363" max="15363" width="4" style="825" customWidth="1"/>
    <col min="15364" max="15364" width="35" style="825" customWidth="1"/>
    <col min="15365" max="15365" width="11.33203125" style="825" customWidth="1"/>
    <col min="15366" max="15366" width="9.109375" style="825" customWidth="1"/>
    <col min="15367" max="15367" width="7.77734375" style="825" customWidth="1"/>
    <col min="15368" max="15368" width="10" style="825" customWidth="1"/>
    <col min="15369" max="15369" width="12" style="825" customWidth="1"/>
    <col min="15370" max="15370" width="9" style="825" customWidth="1"/>
    <col min="15371" max="15371" width="8.44140625" style="825" customWidth="1"/>
    <col min="15372" max="15372" width="9" style="825" customWidth="1"/>
    <col min="15373" max="15373" width="9.33203125" style="825" customWidth="1"/>
    <col min="15374" max="15374" width="11.44140625" style="825" customWidth="1"/>
    <col min="15375" max="15375" width="10.109375" style="825" customWidth="1"/>
    <col min="15376" max="15376" width="11.33203125" style="825" customWidth="1"/>
    <col min="15377" max="15377" width="8.44140625" style="825" customWidth="1"/>
    <col min="15378" max="15378" width="12" style="825" customWidth="1"/>
    <col min="15379" max="15380" width="10.109375" style="825" customWidth="1"/>
    <col min="15381" max="15381" width="11.33203125" style="825" customWidth="1"/>
    <col min="15382" max="15382" width="10.44140625" style="825" customWidth="1"/>
    <col min="15383" max="15618" width="10.6640625" style="825"/>
    <col min="15619" max="15619" width="4" style="825" customWidth="1"/>
    <col min="15620" max="15620" width="35" style="825" customWidth="1"/>
    <col min="15621" max="15621" width="11.33203125" style="825" customWidth="1"/>
    <col min="15622" max="15622" width="9.109375" style="825" customWidth="1"/>
    <col min="15623" max="15623" width="7.77734375" style="825" customWidth="1"/>
    <col min="15624" max="15624" width="10" style="825" customWidth="1"/>
    <col min="15625" max="15625" width="12" style="825" customWidth="1"/>
    <col min="15626" max="15626" width="9" style="825" customWidth="1"/>
    <col min="15627" max="15627" width="8.44140625" style="825" customWidth="1"/>
    <col min="15628" max="15628" width="9" style="825" customWidth="1"/>
    <col min="15629" max="15629" width="9.33203125" style="825" customWidth="1"/>
    <col min="15630" max="15630" width="11.44140625" style="825" customWidth="1"/>
    <col min="15631" max="15631" width="10.109375" style="825" customWidth="1"/>
    <col min="15632" max="15632" width="11.33203125" style="825" customWidth="1"/>
    <col min="15633" max="15633" width="8.44140625" style="825" customWidth="1"/>
    <col min="15634" max="15634" width="12" style="825" customWidth="1"/>
    <col min="15635" max="15636" width="10.109375" style="825" customWidth="1"/>
    <col min="15637" max="15637" width="11.33203125" style="825" customWidth="1"/>
    <col min="15638" max="15638" width="10.44140625" style="825" customWidth="1"/>
    <col min="15639" max="15874" width="10.6640625" style="825"/>
    <col min="15875" max="15875" width="4" style="825" customWidth="1"/>
    <col min="15876" max="15876" width="35" style="825" customWidth="1"/>
    <col min="15877" max="15877" width="11.33203125" style="825" customWidth="1"/>
    <col min="15878" max="15878" width="9.109375" style="825" customWidth="1"/>
    <col min="15879" max="15879" width="7.77734375" style="825" customWidth="1"/>
    <col min="15880" max="15880" width="10" style="825" customWidth="1"/>
    <col min="15881" max="15881" width="12" style="825" customWidth="1"/>
    <col min="15882" max="15882" width="9" style="825" customWidth="1"/>
    <col min="15883" max="15883" width="8.44140625" style="825" customWidth="1"/>
    <col min="15884" max="15884" width="9" style="825" customWidth="1"/>
    <col min="15885" max="15885" width="9.33203125" style="825" customWidth="1"/>
    <col min="15886" max="15886" width="11.44140625" style="825" customWidth="1"/>
    <col min="15887" max="15887" width="10.109375" style="825" customWidth="1"/>
    <col min="15888" max="15888" width="11.33203125" style="825" customWidth="1"/>
    <col min="15889" max="15889" width="8.44140625" style="825" customWidth="1"/>
    <col min="15890" max="15890" width="12" style="825" customWidth="1"/>
    <col min="15891" max="15892" width="10.109375" style="825" customWidth="1"/>
    <col min="15893" max="15893" width="11.33203125" style="825" customWidth="1"/>
    <col min="15894" max="15894" width="10.44140625" style="825" customWidth="1"/>
    <col min="15895" max="16130" width="10.6640625" style="825"/>
    <col min="16131" max="16131" width="4" style="825" customWidth="1"/>
    <col min="16132" max="16132" width="35" style="825" customWidth="1"/>
    <col min="16133" max="16133" width="11.33203125" style="825" customWidth="1"/>
    <col min="16134" max="16134" width="9.109375" style="825" customWidth="1"/>
    <col min="16135" max="16135" width="7.77734375" style="825" customWidth="1"/>
    <col min="16136" max="16136" width="10" style="825" customWidth="1"/>
    <col min="16137" max="16137" width="12" style="825" customWidth="1"/>
    <col min="16138" max="16138" width="9" style="825" customWidth="1"/>
    <col min="16139" max="16139" width="8.44140625" style="825" customWidth="1"/>
    <col min="16140" max="16140" width="9" style="825" customWidth="1"/>
    <col min="16141" max="16141" width="9.33203125" style="825" customWidth="1"/>
    <col min="16142" max="16142" width="11.44140625" style="825" customWidth="1"/>
    <col min="16143" max="16143" width="10.109375" style="825" customWidth="1"/>
    <col min="16144" max="16144" width="11.33203125" style="825" customWidth="1"/>
    <col min="16145" max="16145" width="8.44140625" style="825" customWidth="1"/>
    <col min="16146" max="16146" width="12" style="825" customWidth="1"/>
    <col min="16147" max="16148" width="10.109375" style="825" customWidth="1"/>
    <col min="16149" max="16149" width="11.33203125" style="825" customWidth="1"/>
    <col min="16150" max="16150" width="10.44140625" style="825" customWidth="1"/>
    <col min="16151" max="16384" width="10.6640625" style="825"/>
  </cols>
  <sheetData>
    <row r="1" spans="1:22" ht="21.75" customHeight="1" x14ac:dyDescent="0.25">
      <c r="A1" s="1866" t="s">
        <v>278</v>
      </c>
      <c r="B1" s="1866" t="s">
        <v>1432</v>
      </c>
      <c r="C1" s="1868" t="s">
        <v>1433</v>
      </c>
      <c r="D1" s="1868"/>
      <c r="E1" s="1868"/>
      <c r="F1" s="1868"/>
      <c r="G1" s="1868"/>
      <c r="H1" s="1881" t="s">
        <v>1434</v>
      </c>
      <c r="I1" s="1882"/>
      <c r="J1" s="1882"/>
      <c r="K1" s="1882"/>
      <c r="L1" s="1882"/>
      <c r="M1" s="1882"/>
      <c r="N1" s="1882"/>
      <c r="O1" s="1882"/>
      <c r="P1" s="1882"/>
      <c r="Q1" s="1882"/>
      <c r="R1" s="1882"/>
      <c r="S1" s="1882"/>
      <c r="T1" s="1882"/>
      <c r="U1" s="1882"/>
      <c r="V1" s="1863" t="s">
        <v>2372</v>
      </c>
    </row>
    <row r="2" spans="1:22" ht="17.25" customHeight="1" x14ac:dyDescent="0.25">
      <c r="A2" s="1866"/>
      <c r="B2" s="1866"/>
      <c r="C2" s="1863" t="s">
        <v>1435</v>
      </c>
      <c r="D2" s="1863" t="s">
        <v>1436</v>
      </c>
      <c r="E2" s="1863" t="s">
        <v>1437</v>
      </c>
      <c r="F2" s="1866" t="s">
        <v>1438</v>
      </c>
      <c r="G2" s="1866" t="s">
        <v>1439</v>
      </c>
      <c r="H2" s="1869" t="s">
        <v>1440</v>
      </c>
      <c r="I2" s="1870"/>
      <c r="J2" s="1870"/>
      <c r="K2" s="1870"/>
      <c r="L2" s="1870"/>
      <c r="M2" s="1870"/>
      <c r="N2" s="1870"/>
      <c r="O2" s="1870"/>
      <c r="P2" s="1870"/>
      <c r="Q2" s="1870"/>
      <c r="R2" s="1494"/>
      <c r="S2" s="1866" t="s">
        <v>1441</v>
      </c>
      <c r="T2" s="1867"/>
      <c r="U2" s="1871"/>
      <c r="V2" s="1864"/>
    </row>
    <row r="3" spans="1:22" ht="48" customHeight="1" x14ac:dyDescent="0.25">
      <c r="A3" s="1866"/>
      <c r="B3" s="1866"/>
      <c r="C3" s="1864"/>
      <c r="D3" s="1864"/>
      <c r="E3" s="1864"/>
      <c r="F3" s="1867"/>
      <c r="G3" s="1868"/>
      <c r="H3" s="1866" t="s">
        <v>1437</v>
      </c>
      <c r="I3" s="1868"/>
      <c r="J3" s="1868"/>
      <c r="K3" s="1872" t="s">
        <v>1436</v>
      </c>
      <c r="L3" s="1873"/>
      <c r="M3" s="1874"/>
      <c r="N3" s="1875" t="s">
        <v>1442</v>
      </c>
      <c r="O3" s="1876"/>
      <c r="P3" s="1877"/>
      <c r="Q3" s="1878" t="s">
        <v>2373</v>
      </c>
      <c r="R3" s="1878" t="s">
        <v>2374</v>
      </c>
      <c r="S3" s="1868" t="s">
        <v>1443</v>
      </c>
      <c r="T3" s="1866" t="s">
        <v>2375</v>
      </c>
      <c r="U3" s="1880" t="s">
        <v>1444</v>
      </c>
      <c r="V3" s="1864"/>
    </row>
    <row r="4" spans="1:22" ht="110.25" customHeight="1" x14ac:dyDescent="0.25">
      <c r="A4" s="1866"/>
      <c r="B4" s="1866"/>
      <c r="C4" s="1865"/>
      <c r="D4" s="1865"/>
      <c r="E4" s="1865"/>
      <c r="F4" s="1867"/>
      <c r="G4" s="1868"/>
      <c r="H4" s="1602" t="s">
        <v>1445</v>
      </c>
      <c r="I4" s="1602" t="s">
        <v>2375</v>
      </c>
      <c r="J4" s="1602" t="s">
        <v>1215</v>
      </c>
      <c r="K4" s="1602" t="s">
        <v>1445</v>
      </c>
      <c r="L4" s="1602" t="s">
        <v>2375</v>
      </c>
      <c r="M4" s="1602" t="s">
        <v>1215</v>
      </c>
      <c r="N4" s="1602" t="s">
        <v>1445</v>
      </c>
      <c r="O4" s="1602" t="s">
        <v>2375</v>
      </c>
      <c r="P4" s="1602" t="s">
        <v>1215</v>
      </c>
      <c r="Q4" s="1879"/>
      <c r="R4" s="1879"/>
      <c r="S4" s="1868"/>
      <c r="T4" s="1868"/>
      <c r="U4" s="1880"/>
      <c r="V4" s="1865"/>
    </row>
    <row r="5" spans="1:22" ht="48.75" customHeight="1" x14ac:dyDescent="0.25">
      <c r="A5" s="1519">
        <v>1</v>
      </c>
      <c r="B5" s="1495" t="s">
        <v>641</v>
      </c>
      <c r="C5" s="1496">
        <v>353000</v>
      </c>
      <c r="D5" s="913"/>
      <c r="E5" s="913"/>
      <c r="F5" s="913">
        <v>13468</v>
      </c>
      <c r="G5" s="914">
        <f t="shared" ref="G5:G16" si="0">SUM(C5:F5)</f>
        <v>366468</v>
      </c>
      <c r="H5" s="913">
        <v>13468</v>
      </c>
      <c r="I5" s="913"/>
      <c r="J5" s="915">
        <f>SUM(H5:I5)</f>
        <v>13468</v>
      </c>
      <c r="K5" s="913"/>
      <c r="L5" s="913"/>
      <c r="M5" s="913"/>
      <c r="N5" s="913">
        <v>353000</v>
      </c>
      <c r="O5" s="1497"/>
      <c r="P5" s="915">
        <f t="shared" ref="P5:P35" si="1">SUM(N5:O5)</f>
        <v>353000</v>
      </c>
      <c r="Q5" s="915"/>
      <c r="R5" s="916"/>
      <c r="S5" s="913">
        <v>360868</v>
      </c>
      <c r="T5" s="913">
        <v>5600</v>
      </c>
      <c r="U5" s="913">
        <f t="shared" ref="U5:U35" si="2">SUM(S5:T5)</f>
        <v>366468</v>
      </c>
      <c r="V5" s="915"/>
    </row>
    <row r="6" spans="1:22" ht="38.25" customHeight="1" x14ac:dyDescent="0.25">
      <c r="A6" s="1520">
        <v>2</v>
      </c>
      <c r="B6" s="1498" t="s">
        <v>642</v>
      </c>
      <c r="C6" s="1496">
        <v>199992</v>
      </c>
      <c r="D6" s="913"/>
      <c r="E6" s="913"/>
      <c r="F6" s="913">
        <v>2097</v>
      </c>
      <c r="G6" s="914">
        <f t="shared" si="0"/>
        <v>202089</v>
      </c>
      <c r="H6" s="913">
        <v>2097</v>
      </c>
      <c r="I6" s="913"/>
      <c r="J6" s="915">
        <f t="shared" ref="J6:J19" si="3">SUM(H6:I6)</f>
        <v>2097</v>
      </c>
      <c r="K6" s="913"/>
      <c r="L6" s="913"/>
      <c r="M6" s="913"/>
      <c r="N6" s="913">
        <v>199992</v>
      </c>
      <c r="O6" s="1497"/>
      <c r="P6" s="915">
        <f t="shared" si="1"/>
        <v>199992</v>
      </c>
      <c r="Q6" s="915"/>
      <c r="R6" s="916"/>
      <c r="S6" s="913">
        <v>198589</v>
      </c>
      <c r="T6" s="913">
        <v>3500</v>
      </c>
      <c r="U6" s="913">
        <f t="shared" si="2"/>
        <v>202089</v>
      </c>
      <c r="V6" s="915"/>
    </row>
    <row r="7" spans="1:22" ht="42" customHeight="1" x14ac:dyDescent="0.25">
      <c r="A7" s="1520">
        <v>3</v>
      </c>
      <c r="B7" s="1498" t="s">
        <v>643</v>
      </c>
      <c r="C7" s="913">
        <v>155815</v>
      </c>
      <c r="D7" s="913">
        <v>41962</v>
      </c>
      <c r="E7" s="913"/>
      <c r="F7" s="913">
        <v>4691</v>
      </c>
      <c r="G7" s="914">
        <f t="shared" si="0"/>
        <v>202468</v>
      </c>
      <c r="H7" s="913">
        <v>4639</v>
      </c>
      <c r="I7" s="913">
        <v>52</v>
      </c>
      <c r="J7" s="915">
        <f>SUM(H7:I7)</f>
        <v>4691</v>
      </c>
      <c r="K7" s="913"/>
      <c r="L7" s="913"/>
      <c r="M7" s="913"/>
      <c r="N7" s="913">
        <v>149992</v>
      </c>
      <c r="O7" s="1497"/>
      <c r="P7" s="915">
        <f t="shared" si="1"/>
        <v>149992</v>
      </c>
      <c r="Q7" s="915"/>
      <c r="R7" s="916">
        <v>26771</v>
      </c>
      <c r="S7" s="913">
        <v>143853</v>
      </c>
      <c r="T7" s="913">
        <v>37601</v>
      </c>
      <c r="U7" s="913">
        <f t="shared" si="2"/>
        <v>181454</v>
      </c>
      <c r="V7" s="915"/>
    </row>
    <row r="8" spans="1:22" ht="70.95" customHeight="1" x14ac:dyDescent="0.25">
      <c r="A8" s="1520">
        <v>4</v>
      </c>
      <c r="B8" s="1495" t="s">
        <v>644</v>
      </c>
      <c r="C8" s="1496">
        <v>997000</v>
      </c>
      <c r="D8" s="913"/>
      <c r="E8" s="913"/>
      <c r="F8" s="913">
        <v>5888</v>
      </c>
      <c r="G8" s="914">
        <f t="shared" si="0"/>
        <v>1002888</v>
      </c>
      <c r="H8" s="913"/>
      <c r="I8" s="913">
        <v>5888</v>
      </c>
      <c r="J8" s="915">
        <f t="shared" si="3"/>
        <v>5888</v>
      </c>
      <c r="K8" s="913"/>
      <c r="L8" s="913"/>
      <c r="M8" s="913"/>
      <c r="N8" s="913">
        <v>993000</v>
      </c>
      <c r="O8" s="913"/>
      <c r="P8" s="915">
        <f t="shared" si="1"/>
        <v>993000</v>
      </c>
      <c r="Q8" s="915">
        <v>36</v>
      </c>
      <c r="R8" s="916"/>
      <c r="S8" s="913">
        <v>48070</v>
      </c>
      <c r="T8" s="913">
        <v>423030</v>
      </c>
      <c r="U8" s="913">
        <f t="shared" si="2"/>
        <v>471100</v>
      </c>
      <c r="V8" s="915">
        <f>J8+P8+Q8+R8-U8</f>
        <v>527824</v>
      </c>
    </row>
    <row r="9" spans="1:22" ht="42.75" customHeight="1" x14ac:dyDescent="0.25">
      <c r="A9" s="1520">
        <v>5</v>
      </c>
      <c r="B9" s="1495" t="s">
        <v>645</v>
      </c>
      <c r="C9" s="1496">
        <v>1090536</v>
      </c>
      <c r="D9" s="913"/>
      <c r="E9" s="913"/>
      <c r="F9" s="913">
        <v>867</v>
      </c>
      <c r="G9" s="1499">
        <f t="shared" si="0"/>
        <v>1091403</v>
      </c>
      <c r="H9" s="913">
        <v>33</v>
      </c>
      <c r="I9" s="913">
        <v>834</v>
      </c>
      <c r="J9" s="915">
        <f t="shared" si="3"/>
        <v>867</v>
      </c>
      <c r="K9" s="913"/>
      <c r="L9" s="913"/>
      <c r="M9" s="913"/>
      <c r="N9" s="913">
        <v>950000</v>
      </c>
      <c r="O9" s="913"/>
      <c r="P9" s="915">
        <f t="shared" si="1"/>
        <v>950000</v>
      </c>
      <c r="Q9" s="915">
        <v>144</v>
      </c>
      <c r="R9" s="916"/>
      <c r="S9" s="913">
        <v>478344</v>
      </c>
      <c r="T9" s="913">
        <v>5503</v>
      </c>
      <c r="U9" s="913">
        <f t="shared" si="2"/>
        <v>483847</v>
      </c>
      <c r="V9" s="915">
        <f>J9+P9+Q9+R9-U9</f>
        <v>467164</v>
      </c>
    </row>
    <row r="10" spans="1:22" ht="41.25" customHeight="1" x14ac:dyDescent="0.25">
      <c r="A10" s="1520">
        <v>6</v>
      </c>
      <c r="B10" s="1495" t="s">
        <v>646</v>
      </c>
      <c r="C10" s="913">
        <v>456760</v>
      </c>
      <c r="D10" s="913"/>
      <c r="E10" s="913"/>
      <c r="F10" s="913">
        <v>953</v>
      </c>
      <c r="G10" s="1499">
        <f t="shared" si="0"/>
        <v>457713</v>
      </c>
      <c r="H10" s="913"/>
      <c r="I10" s="913">
        <v>953</v>
      </c>
      <c r="J10" s="915">
        <f t="shared" si="3"/>
        <v>953</v>
      </c>
      <c r="K10" s="913"/>
      <c r="L10" s="913"/>
      <c r="M10" s="913"/>
      <c r="N10" s="913">
        <v>431760</v>
      </c>
      <c r="O10" s="913"/>
      <c r="P10" s="915">
        <f t="shared" si="1"/>
        <v>431760</v>
      </c>
      <c r="Q10" s="915">
        <v>246</v>
      </c>
      <c r="R10" s="916">
        <v>381</v>
      </c>
      <c r="S10" s="913">
        <v>272438</v>
      </c>
      <c r="T10" s="913">
        <v>1401</v>
      </c>
      <c r="U10" s="913">
        <f t="shared" si="2"/>
        <v>273839</v>
      </c>
      <c r="V10" s="915">
        <f>J10+P10+Q10+R10-U10</f>
        <v>159501</v>
      </c>
    </row>
    <row r="11" spans="1:22" ht="41.25" hidden="1" customHeight="1" x14ac:dyDescent="0.25">
      <c r="A11" s="1520">
        <v>8</v>
      </c>
      <c r="B11" s="1500" t="s">
        <v>1446</v>
      </c>
      <c r="C11" s="913"/>
      <c r="D11" s="913"/>
      <c r="E11" s="913"/>
      <c r="F11" s="913"/>
      <c r="G11" s="914">
        <f t="shared" si="0"/>
        <v>0</v>
      </c>
      <c r="H11" s="913"/>
      <c r="I11" s="913"/>
      <c r="J11" s="915">
        <f t="shared" si="3"/>
        <v>0</v>
      </c>
      <c r="K11" s="913"/>
      <c r="L11" s="913"/>
      <c r="M11" s="913"/>
      <c r="N11" s="913"/>
      <c r="O11" s="913"/>
      <c r="P11" s="915">
        <f t="shared" si="1"/>
        <v>0</v>
      </c>
      <c r="Q11" s="915"/>
      <c r="R11" s="1603"/>
      <c r="S11" s="915"/>
      <c r="T11" s="913"/>
      <c r="U11" s="913">
        <f t="shared" si="2"/>
        <v>0</v>
      </c>
      <c r="V11" s="915">
        <f>J11+P11-U11</f>
        <v>0</v>
      </c>
    </row>
    <row r="12" spans="1:22" ht="53.25" customHeight="1" x14ac:dyDescent="0.25">
      <c r="A12" s="1520">
        <v>7</v>
      </c>
      <c r="B12" s="1501" t="s">
        <v>647</v>
      </c>
      <c r="C12" s="913">
        <v>394925</v>
      </c>
      <c r="D12" s="913"/>
      <c r="E12" s="913"/>
      <c r="F12" s="913">
        <v>49956</v>
      </c>
      <c r="G12" s="914">
        <f t="shared" si="0"/>
        <v>444881</v>
      </c>
      <c r="H12" s="913">
        <v>11253</v>
      </c>
      <c r="I12" s="913">
        <v>38703</v>
      </c>
      <c r="J12" s="915">
        <f t="shared" si="3"/>
        <v>49956</v>
      </c>
      <c r="K12" s="913"/>
      <c r="L12" s="913"/>
      <c r="M12" s="913"/>
      <c r="N12" s="913">
        <v>394925</v>
      </c>
      <c r="O12" s="913"/>
      <c r="P12" s="915">
        <f t="shared" si="1"/>
        <v>394925</v>
      </c>
      <c r="Q12" s="915"/>
      <c r="R12" s="916"/>
      <c r="S12" s="913">
        <v>246240</v>
      </c>
      <c r="T12" s="913">
        <v>58637</v>
      </c>
      <c r="U12" s="913">
        <f t="shared" si="2"/>
        <v>304877</v>
      </c>
      <c r="V12" s="915">
        <f>J12+P12+Q12+R12-U12</f>
        <v>140004</v>
      </c>
    </row>
    <row r="13" spans="1:22" ht="50.25" customHeight="1" x14ac:dyDescent="0.25">
      <c r="A13" s="1520">
        <v>8</v>
      </c>
      <c r="B13" s="1502" t="s">
        <v>648</v>
      </c>
      <c r="C13" s="1496">
        <v>2323382</v>
      </c>
      <c r="D13" s="913"/>
      <c r="E13" s="913"/>
      <c r="F13" s="913">
        <v>63793</v>
      </c>
      <c r="G13" s="1499">
        <f t="shared" si="0"/>
        <v>2387175</v>
      </c>
      <c r="H13" s="913">
        <v>63793</v>
      </c>
      <c r="I13" s="913"/>
      <c r="J13" s="915">
        <f>SUM(H13:I13)</f>
        <v>63793</v>
      </c>
      <c r="K13" s="913"/>
      <c r="L13" s="913"/>
      <c r="M13" s="913"/>
      <c r="N13" s="913">
        <v>2323382</v>
      </c>
      <c r="O13" s="913"/>
      <c r="P13" s="913">
        <f>SUM(N13:O13)</f>
        <v>2323382</v>
      </c>
      <c r="Q13" s="827">
        <v>194706</v>
      </c>
      <c r="R13" s="1503">
        <v>14360</v>
      </c>
      <c r="S13" s="913">
        <v>2521820</v>
      </c>
      <c r="T13" s="913">
        <v>60061</v>
      </c>
      <c r="U13" s="913">
        <f>SUM(S13:T13)</f>
        <v>2581881</v>
      </c>
      <c r="V13" s="915">
        <f>J13+P13+Q13+R13-U13</f>
        <v>14360</v>
      </c>
    </row>
    <row r="14" spans="1:22" ht="41.25" customHeight="1" x14ac:dyDescent="0.25">
      <c r="A14" s="1520">
        <v>9</v>
      </c>
      <c r="B14" s="1502" t="s">
        <v>2376</v>
      </c>
      <c r="C14" s="1496">
        <v>282624</v>
      </c>
      <c r="D14" s="913"/>
      <c r="E14" s="913"/>
      <c r="F14" s="913">
        <v>8337</v>
      </c>
      <c r="G14" s="1499">
        <f t="shared" si="0"/>
        <v>290961</v>
      </c>
      <c r="H14" s="913"/>
      <c r="I14" s="913">
        <v>8337</v>
      </c>
      <c r="J14" s="915">
        <f>SUM(H14:I14)</f>
        <v>8337</v>
      </c>
      <c r="K14" s="913"/>
      <c r="L14" s="913"/>
      <c r="M14" s="913"/>
      <c r="N14" s="913">
        <v>192650</v>
      </c>
      <c r="O14" s="913">
        <v>89974</v>
      </c>
      <c r="P14" s="915">
        <f t="shared" si="1"/>
        <v>282624</v>
      </c>
      <c r="Q14" s="827">
        <v>7164</v>
      </c>
      <c r="R14" s="916">
        <v>71129</v>
      </c>
      <c r="S14" s="913">
        <v>85943</v>
      </c>
      <c r="T14" s="913">
        <v>272219</v>
      </c>
      <c r="U14" s="913">
        <f t="shared" si="2"/>
        <v>358162</v>
      </c>
      <c r="V14" s="915">
        <f>J14+P14+Q14+R14-U14</f>
        <v>11092</v>
      </c>
    </row>
    <row r="15" spans="1:22" ht="51" customHeight="1" x14ac:dyDescent="0.25">
      <c r="A15" s="1520">
        <v>10</v>
      </c>
      <c r="B15" s="1502" t="s">
        <v>649</v>
      </c>
      <c r="C15" s="913">
        <v>199654</v>
      </c>
      <c r="D15" s="913"/>
      <c r="E15" s="913"/>
      <c r="F15" s="913">
        <v>3336</v>
      </c>
      <c r="G15" s="914">
        <f t="shared" si="0"/>
        <v>202990</v>
      </c>
      <c r="H15" s="913">
        <v>1935</v>
      </c>
      <c r="I15" s="913">
        <v>1401</v>
      </c>
      <c r="J15" s="915">
        <f t="shared" si="3"/>
        <v>3336</v>
      </c>
      <c r="K15" s="913"/>
      <c r="L15" s="913"/>
      <c r="M15" s="913"/>
      <c r="N15" s="913">
        <v>193015</v>
      </c>
      <c r="O15" s="913"/>
      <c r="P15" s="915">
        <f t="shared" si="1"/>
        <v>193015</v>
      </c>
      <c r="Q15" s="915"/>
      <c r="R15" s="916"/>
      <c r="S15" s="913">
        <v>106427</v>
      </c>
      <c r="T15" s="913">
        <v>79247</v>
      </c>
      <c r="U15" s="913">
        <f t="shared" si="2"/>
        <v>185674</v>
      </c>
      <c r="V15" s="915">
        <f>J15+P15-U15</f>
        <v>10677</v>
      </c>
    </row>
    <row r="16" spans="1:22" ht="63" customHeight="1" x14ac:dyDescent="0.25">
      <c r="A16" s="1520">
        <v>11</v>
      </c>
      <c r="B16" s="1502" t="s">
        <v>650</v>
      </c>
      <c r="C16" s="913">
        <v>83619</v>
      </c>
      <c r="D16" s="913"/>
      <c r="E16" s="913"/>
      <c r="F16" s="913"/>
      <c r="G16" s="914">
        <f t="shared" si="0"/>
        <v>83619</v>
      </c>
      <c r="H16" s="913"/>
      <c r="I16" s="913"/>
      <c r="J16" s="915"/>
      <c r="K16" s="913"/>
      <c r="L16" s="913"/>
      <c r="M16" s="913"/>
      <c r="N16" s="913">
        <v>83619</v>
      </c>
      <c r="O16" s="913"/>
      <c r="P16" s="915">
        <f t="shared" si="1"/>
        <v>83619</v>
      </c>
      <c r="Q16" s="915"/>
      <c r="R16" s="916"/>
      <c r="S16" s="913">
        <v>74932</v>
      </c>
      <c r="T16" s="913">
        <v>8687</v>
      </c>
      <c r="U16" s="913">
        <f t="shared" si="2"/>
        <v>83619</v>
      </c>
      <c r="V16" s="915"/>
    </row>
    <row r="17" spans="1:38" ht="42.75" customHeight="1" x14ac:dyDescent="0.25">
      <c r="A17" s="1520">
        <v>12</v>
      </c>
      <c r="B17" s="1502" t="s">
        <v>651</v>
      </c>
      <c r="C17" s="913">
        <v>221448</v>
      </c>
      <c r="D17" s="913"/>
      <c r="E17" s="913"/>
      <c r="F17" s="913">
        <v>16176</v>
      </c>
      <c r="G17" s="914">
        <f>C17+F17</f>
        <v>237624</v>
      </c>
      <c r="H17" s="913">
        <v>16176</v>
      </c>
      <c r="I17" s="913"/>
      <c r="J17" s="915">
        <f t="shared" si="3"/>
        <v>16176</v>
      </c>
      <c r="K17" s="913"/>
      <c r="L17" s="913"/>
      <c r="M17" s="913"/>
      <c r="N17" s="913">
        <v>221448</v>
      </c>
      <c r="O17" s="913"/>
      <c r="P17" s="915">
        <f t="shared" si="1"/>
        <v>221448</v>
      </c>
      <c r="Q17" s="915"/>
      <c r="R17" s="916"/>
      <c r="S17" s="913">
        <v>206325</v>
      </c>
      <c r="T17" s="913"/>
      <c r="U17" s="913">
        <f t="shared" si="2"/>
        <v>206325</v>
      </c>
      <c r="V17" s="915">
        <f t="shared" ref="V17:V32" si="4">J17+P17+Q17+R17-U17</f>
        <v>31299</v>
      </c>
    </row>
    <row r="18" spans="1:38" ht="71.25" customHeight="1" x14ac:dyDescent="0.25">
      <c r="A18" s="1520">
        <v>13</v>
      </c>
      <c r="B18" s="1502" t="s">
        <v>652</v>
      </c>
      <c r="C18" s="1496">
        <v>238749</v>
      </c>
      <c r="D18" s="913"/>
      <c r="E18" s="913"/>
      <c r="F18" s="913">
        <v>30688</v>
      </c>
      <c r="G18" s="914">
        <f>SUM(C18:F18)</f>
        <v>269437</v>
      </c>
      <c r="H18" s="913">
        <v>30688</v>
      </c>
      <c r="I18" s="913"/>
      <c r="J18" s="915">
        <f t="shared" si="3"/>
        <v>30688</v>
      </c>
      <c r="K18" s="913"/>
      <c r="L18" s="913"/>
      <c r="M18" s="913"/>
      <c r="N18" s="913">
        <v>238749</v>
      </c>
      <c r="O18" s="913"/>
      <c r="P18" s="915">
        <f t="shared" si="1"/>
        <v>238749</v>
      </c>
      <c r="Q18" s="915"/>
      <c r="R18" s="916"/>
      <c r="S18" s="913">
        <v>268338</v>
      </c>
      <c r="T18" s="913">
        <v>1099</v>
      </c>
      <c r="U18" s="913">
        <f t="shared" si="2"/>
        <v>269437</v>
      </c>
      <c r="V18" s="915"/>
    </row>
    <row r="19" spans="1:38" ht="41.25" hidden="1" customHeight="1" x14ac:dyDescent="0.25">
      <c r="A19" s="1520">
        <v>17</v>
      </c>
      <c r="B19" s="1504" t="s">
        <v>1447</v>
      </c>
      <c r="C19" s="1505"/>
      <c r="D19" s="1505"/>
      <c r="E19" s="1505"/>
      <c r="F19" s="1505"/>
      <c r="G19" s="1506">
        <f>SUM(C19:F19)</f>
        <v>0</v>
      </c>
      <c r="H19" s="1505"/>
      <c r="I19" s="1505"/>
      <c r="J19" s="1507">
        <f t="shared" si="3"/>
        <v>0</v>
      </c>
      <c r="K19" s="1505"/>
      <c r="L19" s="1505"/>
      <c r="M19" s="1505"/>
      <c r="N19" s="1505"/>
      <c r="O19" s="1505"/>
      <c r="P19" s="1507">
        <f t="shared" si="1"/>
        <v>0</v>
      </c>
      <c r="Q19" s="1507"/>
      <c r="R19" s="1604"/>
      <c r="S19" s="1505"/>
      <c r="T19" s="1505"/>
      <c r="U19" s="1505">
        <f t="shared" si="2"/>
        <v>0</v>
      </c>
      <c r="V19" s="915">
        <f t="shared" si="4"/>
        <v>0</v>
      </c>
    </row>
    <row r="20" spans="1:38" ht="39.75" hidden="1" customHeight="1" x14ac:dyDescent="0.25">
      <c r="A20" s="1521">
        <v>20</v>
      </c>
      <c r="B20" s="917" t="s">
        <v>653</v>
      </c>
      <c r="C20" s="915"/>
      <c r="D20" s="915"/>
      <c r="E20" s="915"/>
      <c r="F20" s="915"/>
      <c r="G20" s="914"/>
      <c r="H20" s="915"/>
      <c r="I20" s="915"/>
      <c r="J20" s="915"/>
      <c r="K20" s="915"/>
      <c r="L20" s="915"/>
      <c r="M20" s="915"/>
      <c r="N20" s="915"/>
      <c r="O20" s="915"/>
      <c r="P20" s="915"/>
      <c r="Q20" s="915"/>
      <c r="R20" s="1603"/>
      <c r="S20" s="915"/>
      <c r="T20" s="915"/>
      <c r="U20" s="915"/>
      <c r="V20" s="915"/>
    </row>
    <row r="21" spans="1:38" s="919" customFormat="1" ht="44.25" hidden="1" customHeight="1" x14ac:dyDescent="0.25">
      <c r="A21" s="1520">
        <v>21</v>
      </c>
      <c r="B21" s="917" t="s">
        <v>1448</v>
      </c>
      <c r="C21" s="915"/>
      <c r="D21" s="915"/>
      <c r="E21" s="915"/>
      <c r="F21" s="915"/>
      <c r="G21" s="914">
        <f>SUM(C21:F21)</f>
        <v>0</v>
      </c>
      <c r="H21" s="915"/>
      <c r="I21" s="915"/>
      <c r="J21" s="915">
        <f>SUM(H21:I21)</f>
        <v>0</v>
      </c>
      <c r="K21" s="915"/>
      <c r="L21" s="915"/>
      <c r="M21" s="915"/>
      <c r="N21" s="915"/>
      <c r="O21" s="915"/>
      <c r="P21" s="915">
        <f t="shared" si="1"/>
        <v>0</v>
      </c>
      <c r="Q21" s="915"/>
      <c r="R21" s="1603"/>
      <c r="S21" s="915"/>
      <c r="T21" s="915"/>
      <c r="U21" s="915">
        <f t="shared" si="2"/>
        <v>0</v>
      </c>
      <c r="V21" s="915">
        <f t="shared" si="4"/>
        <v>0</v>
      </c>
      <c r="W21" s="825"/>
      <c r="X21" s="825"/>
      <c r="Y21" s="825"/>
      <c r="Z21" s="825"/>
      <c r="AA21" s="825"/>
      <c r="AB21" s="825"/>
      <c r="AC21" s="825"/>
      <c r="AD21" s="825"/>
      <c r="AE21" s="825"/>
      <c r="AF21" s="825"/>
      <c r="AG21" s="825"/>
      <c r="AH21" s="825"/>
      <c r="AI21" s="825"/>
      <c r="AJ21" s="825"/>
      <c r="AK21" s="825"/>
      <c r="AL21" s="825"/>
    </row>
    <row r="22" spans="1:38" ht="42" customHeight="1" x14ac:dyDescent="0.25">
      <c r="A22" s="1522">
        <v>14</v>
      </c>
      <c r="B22" s="828" t="s">
        <v>655</v>
      </c>
      <c r="C22" s="1508">
        <v>317000</v>
      </c>
      <c r="D22" s="829"/>
      <c r="E22" s="829"/>
      <c r="F22" s="829">
        <v>3000</v>
      </c>
      <c r="G22" s="914">
        <f>SUM(C22:F22)</f>
        <v>320000</v>
      </c>
      <c r="H22" s="829">
        <v>3000</v>
      </c>
      <c r="I22" s="829"/>
      <c r="J22" s="827">
        <f t="shared" ref="J22:J35" si="5">SUM(H22:I22)</f>
        <v>3000</v>
      </c>
      <c r="K22" s="829"/>
      <c r="L22" s="829"/>
      <c r="M22" s="829"/>
      <c r="N22" s="829">
        <v>317000</v>
      </c>
      <c r="O22" s="829"/>
      <c r="P22" s="827">
        <f t="shared" si="1"/>
        <v>317000</v>
      </c>
      <c r="Q22" s="827">
        <v>86037</v>
      </c>
      <c r="R22" s="1605"/>
      <c r="S22" s="829">
        <v>389861</v>
      </c>
      <c r="T22" s="829"/>
      <c r="U22" s="829">
        <f t="shared" si="2"/>
        <v>389861</v>
      </c>
      <c r="V22" s="915">
        <f t="shared" si="4"/>
        <v>16176</v>
      </c>
    </row>
    <row r="23" spans="1:38" ht="33" customHeight="1" x14ac:dyDescent="0.25">
      <c r="A23" s="1520">
        <v>15</v>
      </c>
      <c r="B23" s="1509" t="s">
        <v>654</v>
      </c>
      <c r="C23" s="1496">
        <v>866142</v>
      </c>
      <c r="D23" s="1496">
        <v>233858</v>
      </c>
      <c r="E23" s="913"/>
      <c r="F23" s="913"/>
      <c r="G23" s="914">
        <f>SUM(C23:F23)</f>
        <v>1100000</v>
      </c>
      <c r="H23" s="913"/>
      <c r="I23" s="913"/>
      <c r="J23" s="915"/>
      <c r="K23" s="913"/>
      <c r="L23" s="913"/>
      <c r="M23" s="913"/>
      <c r="N23" s="913"/>
      <c r="O23" s="913">
        <v>500000</v>
      </c>
      <c r="P23" s="915">
        <f t="shared" si="1"/>
        <v>500000</v>
      </c>
      <c r="Q23" s="913">
        <v>11065</v>
      </c>
      <c r="R23" s="916"/>
      <c r="S23" s="913">
        <v>11065</v>
      </c>
      <c r="T23" s="913">
        <v>6876</v>
      </c>
      <c r="U23" s="913">
        <f t="shared" si="2"/>
        <v>17941</v>
      </c>
      <c r="V23" s="915">
        <f t="shared" si="4"/>
        <v>493124</v>
      </c>
    </row>
    <row r="24" spans="1:38" ht="41.25" customHeight="1" x14ac:dyDescent="0.25">
      <c r="A24" s="1520">
        <v>16</v>
      </c>
      <c r="B24" s="1510" t="s">
        <v>634</v>
      </c>
      <c r="C24" s="1496">
        <v>1300000</v>
      </c>
      <c r="D24" s="913"/>
      <c r="E24" s="913"/>
      <c r="F24" s="913"/>
      <c r="G24" s="914">
        <f>SUM(C24:F24)</f>
        <v>1300000</v>
      </c>
      <c r="H24" s="913"/>
      <c r="I24" s="913"/>
      <c r="J24" s="915"/>
      <c r="K24" s="913"/>
      <c r="L24" s="913"/>
      <c r="M24" s="913"/>
      <c r="N24" s="913">
        <v>620963</v>
      </c>
      <c r="O24" s="913">
        <v>676231</v>
      </c>
      <c r="P24" s="915">
        <f t="shared" si="1"/>
        <v>1297194</v>
      </c>
      <c r="Q24" s="913"/>
      <c r="R24" s="916"/>
      <c r="S24" s="913">
        <v>511219</v>
      </c>
      <c r="T24" s="913">
        <v>623516</v>
      </c>
      <c r="U24" s="913">
        <f t="shared" si="2"/>
        <v>1134735</v>
      </c>
      <c r="V24" s="915">
        <f t="shared" si="4"/>
        <v>162459</v>
      </c>
    </row>
    <row r="25" spans="1:38" ht="25.5" customHeight="1" x14ac:dyDescent="0.25">
      <c r="A25" s="1520">
        <v>17</v>
      </c>
      <c r="B25" s="1510" t="s">
        <v>635</v>
      </c>
      <c r="C25" s="913">
        <v>962378</v>
      </c>
      <c r="D25" s="913"/>
      <c r="E25" s="913"/>
      <c r="F25" s="913">
        <v>2149</v>
      </c>
      <c r="G25" s="914">
        <f>SUM(C25:F25)</f>
        <v>964527</v>
      </c>
      <c r="H25" s="913">
        <v>1633</v>
      </c>
      <c r="I25" s="913">
        <v>516</v>
      </c>
      <c r="J25" s="915">
        <f t="shared" si="5"/>
        <v>2149</v>
      </c>
      <c r="K25" s="913"/>
      <c r="L25" s="913"/>
      <c r="M25" s="913"/>
      <c r="N25" s="913">
        <v>950729</v>
      </c>
      <c r="O25" s="913"/>
      <c r="P25" s="915">
        <f t="shared" si="1"/>
        <v>950729</v>
      </c>
      <c r="Q25" s="913">
        <v>13121</v>
      </c>
      <c r="R25" s="916">
        <v>201316</v>
      </c>
      <c r="S25" s="913">
        <v>72828</v>
      </c>
      <c r="T25" s="913">
        <v>1059220</v>
      </c>
      <c r="U25" s="913">
        <f t="shared" si="2"/>
        <v>1132048</v>
      </c>
      <c r="V25" s="915">
        <f t="shared" si="4"/>
        <v>35267</v>
      </c>
    </row>
    <row r="26" spans="1:38" ht="41.25" customHeight="1" x14ac:dyDescent="0.25">
      <c r="A26" s="1520">
        <v>18</v>
      </c>
      <c r="B26" s="1511" t="s">
        <v>636</v>
      </c>
      <c r="C26" s="913">
        <v>599997</v>
      </c>
      <c r="D26" s="913"/>
      <c r="E26" s="913"/>
      <c r="F26" s="913">
        <v>37865</v>
      </c>
      <c r="G26" s="1499">
        <f t="shared" ref="G26:G41" si="6">SUM(C26:F26)</f>
        <v>637862</v>
      </c>
      <c r="H26" s="913">
        <v>49120</v>
      </c>
      <c r="I26" s="913">
        <v>-11255</v>
      </c>
      <c r="J26" s="915">
        <f>SUM(H26:I26)</f>
        <v>37865</v>
      </c>
      <c r="K26" s="913"/>
      <c r="L26" s="913"/>
      <c r="M26" s="913"/>
      <c r="N26" s="913">
        <v>592000</v>
      </c>
      <c r="O26" s="913">
        <v>7997</v>
      </c>
      <c r="P26" s="915">
        <f t="shared" si="1"/>
        <v>599997</v>
      </c>
      <c r="Q26" s="913">
        <v>176194</v>
      </c>
      <c r="R26" s="916">
        <v>4227</v>
      </c>
      <c r="S26" s="913">
        <v>791199</v>
      </c>
      <c r="T26" s="913">
        <v>23694</v>
      </c>
      <c r="U26" s="913">
        <f>SUM(S26:T26)</f>
        <v>814893</v>
      </c>
      <c r="V26" s="915">
        <f t="shared" si="4"/>
        <v>3390</v>
      </c>
    </row>
    <row r="27" spans="1:38" ht="41.25" customHeight="1" x14ac:dyDescent="0.25">
      <c r="A27" s="1520">
        <v>19</v>
      </c>
      <c r="B27" s="1512" t="s">
        <v>637</v>
      </c>
      <c r="C27" s="913">
        <v>172938</v>
      </c>
      <c r="D27" s="913"/>
      <c r="E27" s="913"/>
      <c r="F27" s="913">
        <v>4336</v>
      </c>
      <c r="G27" s="914">
        <f t="shared" si="6"/>
        <v>177274</v>
      </c>
      <c r="H27" s="913">
        <v>3663</v>
      </c>
      <c r="I27" s="913">
        <v>673</v>
      </c>
      <c r="J27" s="915">
        <f>SUM(H27:I27)</f>
        <v>4336</v>
      </c>
      <c r="K27" s="913"/>
      <c r="L27" s="913"/>
      <c r="M27" s="913"/>
      <c r="N27" s="913">
        <v>171213</v>
      </c>
      <c r="O27" s="913"/>
      <c r="P27" s="915">
        <f t="shared" si="1"/>
        <v>171213</v>
      </c>
      <c r="Q27" s="913"/>
      <c r="R27" s="1603"/>
      <c r="S27" s="915">
        <v>46240</v>
      </c>
      <c r="T27" s="915">
        <v>28458</v>
      </c>
      <c r="U27" s="913">
        <f t="shared" si="2"/>
        <v>74698</v>
      </c>
      <c r="V27" s="915">
        <f t="shared" si="4"/>
        <v>100851</v>
      </c>
    </row>
    <row r="28" spans="1:38" ht="37.5" hidden="1" customHeight="1" x14ac:dyDescent="0.25">
      <c r="A28" s="1520">
        <v>28</v>
      </c>
      <c r="B28" s="920" t="s">
        <v>1449</v>
      </c>
      <c r="C28" s="913"/>
      <c r="D28" s="913"/>
      <c r="E28" s="913"/>
      <c r="F28" s="913"/>
      <c r="G28" s="914"/>
      <c r="H28" s="913"/>
      <c r="I28" s="913"/>
      <c r="J28" s="915"/>
      <c r="K28" s="913"/>
      <c r="L28" s="913"/>
      <c r="M28" s="913"/>
      <c r="N28" s="913"/>
      <c r="O28" s="913"/>
      <c r="P28" s="915"/>
      <c r="Q28" s="913"/>
      <c r="R28" s="1603"/>
      <c r="S28" s="913"/>
      <c r="T28" s="915"/>
      <c r="U28" s="1513"/>
      <c r="V28" s="915"/>
    </row>
    <row r="29" spans="1:38" ht="48.75" customHeight="1" x14ac:dyDescent="0.25">
      <c r="A29" s="1520">
        <v>20</v>
      </c>
      <c r="B29" s="921" t="s">
        <v>638</v>
      </c>
      <c r="C29" s="913">
        <v>428098</v>
      </c>
      <c r="D29" s="913"/>
      <c r="E29" s="913"/>
      <c r="F29" s="913">
        <v>5389</v>
      </c>
      <c r="G29" s="1499">
        <f t="shared" si="6"/>
        <v>433487</v>
      </c>
      <c r="H29" s="913"/>
      <c r="I29" s="913">
        <v>5389</v>
      </c>
      <c r="J29" s="915">
        <f t="shared" si="5"/>
        <v>5389</v>
      </c>
      <c r="K29" s="913"/>
      <c r="L29" s="913"/>
      <c r="M29" s="913"/>
      <c r="N29" s="913">
        <v>282350</v>
      </c>
      <c r="O29" s="913">
        <v>145747</v>
      </c>
      <c r="P29" s="915">
        <f t="shared" si="1"/>
        <v>428097</v>
      </c>
      <c r="Q29" s="913">
        <v>689</v>
      </c>
      <c r="R29" s="1603">
        <v>94287</v>
      </c>
      <c r="S29" s="829">
        <v>105069</v>
      </c>
      <c r="T29" s="829">
        <v>360848</v>
      </c>
      <c r="U29" s="913">
        <f t="shared" si="2"/>
        <v>465917</v>
      </c>
      <c r="V29" s="915">
        <f t="shared" si="4"/>
        <v>62545</v>
      </c>
    </row>
    <row r="30" spans="1:38" ht="33" customHeight="1" x14ac:dyDescent="0.25">
      <c r="A30" s="1520">
        <v>21</v>
      </c>
      <c r="B30" s="1512" t="s">
        <v>639</v>
      </c>
      <c r="C30" s="1496">
        <v>332490</v>
      </c>
      <c r="D30" s="913"/>
      <c r="E30" s="913"/>
      <c r="F30" s="913">
        <v>12864</v>
      </c>
      <c r="G30" s="914">
        <f t="shared" si="6"/>
        <v>345354</v>
      </c>
      <c r="H30" s="913">
        <v>12864</v>
      </c>
      <c r="I30" s="913"/>
      <c r="J30" s="915">
        <f t="shared" si="5"/>
        <v>12864</v>
      </c>
      <c r="K30" s="913"/>
      <c r="L30" s="913"/>
      <c r="M30" s="913"/>
      <c r="N30" s="913">
        <v>332490</v>
      </c>
      <c r="O30" s="913"/>
      <c r="P30" s="915">
        <f t="shared" si="1"/>
        <v>332490</v>
      </c>
      <c r="Q30" s="913"/>
      <c r="R30" s="916"/>
      <c r="S30" s="913">
        <v>340861</v>
      </c>
      <c r="T30" s="913"/>
      <c r="U30" s="913">
        <f t="shared" si="2"/>
        <v>340861</v>
      </c>
      <c r="V30" s="915">
        <f t="shared" si="4"/>
        <v>4493</v>
      </c>
    </row>
    <row r="31" spans="1:38" ht="40.5" customHeight="1" x14ac:dyDescent="0.25">
      <c r="A31" s="1520">
        <v>22</v>
      </c>
      <c r="B31" s="1512" t="s">
        <v>640</v>
      </c>
      <c r="C31" s="1496">
        <v>335940</v>
      </c>
      <c r="D31" s="913"/>
      <c r="E31" s="913"/>
      <c r="F31" s="913">
        <v>3684</v>
      </c>
      <c r="G31" s="1499">
        <f t="shared" si="6"/>
        <v>339624</v>
      </c>
      <c r="H31" s="913">
        <v>48141</v>
      </c>
      <c r="I31" s="913">
        <v>-44457</v>
      </c>
      <c r="J31" s="915">
        <f>SUM(H31:I31)</f>
        <v>3684</v>
      </c>
      <c r="K31" s="913"/>
      <c r="L31" s="913"/>
      <c r="M31" s="913"/>
      <c r="N31" s="913">
        <v>256600</v>
      </c>
      <c r="O31" s="913">
        <v>78622</v>
      </c>
      <c r="P31" s="915">
        <f t="shared" si="1"/>
        <v>335222</v>
      </c>
      <c r="Q31" s="913"/>
      <c r="R31" s="916"/>
      <c r="S31" s="913">
        <v>252076</v>
      </c>
      <c r="T31" s="913">
        <v>83787</v>
      </c>
      <c r="U31" s="913">
        <f t="shared" si="2"/>
        <v>335863</v>
      </c>
      <c r="V31" s="915">
        <f>J31+P31+Q31+R31-U31</f>
        <v>3043</v>
      </c>
    </row>
    <row r="32" spans="1:38" ht="45.75" customHeight="1" x14ac:dyDescent="0.25">
      <c r="A32" s="1520">
        <v>23</v>
      </c>
      <c r="B32" s="1512" t="s">
        <v>834</v>
      </c>
      <c r="C32" s="1496">
        <v>303933</v>
      </c>
      <c r="D32" s="913"/>
      <c r="E32" s="913"/>
      <c r="F32" s="913">
        <v>20683</v>
      </c>
      <c r="G32" s="914">
        <f t="shared" si="6"/>
        <v>324616</v>
      </c>
      <c r="H32" s="913">
        <v>20683</v>
      </c>
      <c r="I32" s="913"/>
      <c r="J32" s="915">
        <f t="shared" si="5"/>
        <v>20683</v>
      </c>
      <c r="K32" s="913"/>
      <c r="L32" s="913"/>
      <c r="M32" s="913"/>
      <c r="N32" s="913">
        <v>303933</v>
      </c>
      <c r="O32" s="913"/>
      <c r="P32" s="915">
        <f t="shared" si="1"/>
        <v>303933</v>
      </c>
      <c r="Q32" s="913"/>
      <c r="R32" s="916"/>
      <c r="S32" s="913">
        <v>322955</v>
      </c>
      <c r="T32" s="913"/>
      <c r="U32" s="913">
        <f t="shared" si="2"/>
        <v>322955</v>
      </c>
      <c r="V32" s="915">
        <f t="shared" si="4"/>
        <v>1661</v>
      </c>
    </row>
    <row r="33" spans="1:22" s="918" customFormat="1" ht="23.25" customHeight="1" x14ac:dyDescent="0.25">
      <c r="A33" s="1520">
        <v>24</v>
      </c>
      <c r="B33" s="1514" t="s">
        <v>1450</v>
      </c>
      <c r="C33" s="913">
        <v>26097</v>
      </c>
      <c r="D33" s="913">
        <v>3105</v>
      </c>
      <c r="E33" s="913">
        <v>1500</v>
      </c>
      <c r="F33" s="913">
        <v>1500</v>
      </c>
      <c r="G33" s="914">
        <f t="shared" si="6"/>
        <v>32202</v>
      </c>
      <c r="H33" s="913">
        <v>1500</v>
      </c>
      <c r="I33" s="913"/>
      <c r="J33" s="915">
        <f t="shared" si="5"/>
        <v>1500</v>
      </c>
      <c r="K33" s="913">
        <v>3105</v>
      </c>
      <c r="L33" s="913"/>
      <c r="M33" s="913">
        <f>SUM(K33:L33)</f>
        <v>3105</v>
      </c>
      <c r="N33" s="913">
        <v>26432</v>
      </c>
      <c r="O33" s="913"/>
      <c r="P33" s="915">
        <f t="shared" si="1"/>
        <v>26432</v>
      </c>
      <c r="Q33" s="913"/>
      <c r="R33" s="916"/>
      <c r="S33" s="913">
        <v>25979</v>
      </c>
      <c r="T33" s="913"/>
      <c r="U33" s="913">
        <f t="shared" si="2"/>
        <v>25979</v>
      </c>
      <c r="V33" s="915">
        <f>J33+M33+P33-U33</f>
        <v>5058</v>
      </c>
    </row>
    <row r="34" spans="1:22" ht="45.75" customHeight="1" x14ac:dyDescent="0.25">
      <c r="A34" s="1520">
        <v>25</v>
      </c>
      <c r="B34" s="921" t="s">
        <v>1451</v>
      </c>
      <c r="C34" s="913">
        <v>35855</v>
      </c>
      <c r="D34" s="913">
        <v>4241</v>
      </c>
      <c r="E34" s="913">
        <v>1739</v>
      </c>
      <c r="F34" s="913"/>
      <c r="G34" s="914">
        <f t="shared" si="6"/>
        <v>41835</v>
      </c>
      <c r="H34" s="913">
        <v>1739</v>
      </c>
      <c r="I34" s="913"/>
      <c r="J34" s="915">
        <f t="shared" si="5"/>
        <v>1739</v>
      </c>
      <c r="K34" s="913">
        <v>1646</v>
      </c>
      <c r="L34" s="913">
        <v>2595</v>
      </c>
      <c r="M34" s="913">
        <f>SUM(K34:L34)</f>
        <v>4241</v>
      </c>
      <c r="N34" s="913">
        <v>12636</v>
      </c>
      <c r="O34" s="913">
        <v>23219</v>
      </c>
      <c r="P34" s="915">
        <f t="shared" si="1"/>
        <v>35855</v>
      </c>
      <c r="Q34" s="913">
        <v>10245</v>
      </c>
      <c r="R34" s="916">
        <v>-10245</v>
      </c>
      <c r="S34" s="913">
        <v>26804</v>
      </c>
      <c r="T34" s="913">
        <v>15031</v>
      </c>
      <c r="U34" s="913">
        <f>SUM(S34:T34)</f>
        <v>41835</v>
      </c>
      <c r="V34" s="915">
        <f>J34+M34+P34+Q34-U34+R34</f>
        <v>0</v>
      </c>
    </row>
    <row r="35" spans="1:22" ht="36.75" hidden="1" customHeight="1" x14ac:dyDescent="0.25">
      <c r="A35" s="1520">
        <v>35</v>
      </c>
      <c r="B35" s="922" t="s">
        <v>1452</v>
      </c>
      <c r="C35" s="913"/>
      <c r="D35" s="913"/>
      <c r="E35" s="913"/>
      <c r="F35" s="913"/>
      <c r="G35" s="914">
        <f t="shared" si="6"/>
        <v>0</v>
      </c>
      <c r="H35" s="913"/>
      <c r="I35" s="913"/>
      <c r="J35" s="915">
        <f t="shared" si="5"/>
        <v>0</v>
      </c>
      <c r="K35" s="913"/>
      <c r="L35" s="913"/>
      <c r="M35" s="913"/>
      <c r="N35" s="913"/>
      <c r="O35" s="913"/>
      <c r="P35" s="915">
        <f t="shared" si="1"/>
        <v>0</v>
      </c>
      <c r="Q35" s="913"/>
      <c r="R35" s="916"/>
      <c r="S35" s="913"/>
      <c r="T35" s="913"/>
      <c r="U35" s="913">
        <f t="shared" si="2"/>
        <v>0</v>
      </c>
      <c r="V35" s="915">
        <f>J35+P35+Q35+R35-U35</f>
        <v>0</v>
      </c>
    </row>
    <row r="36" spans="1:22" ht="27" customHeight="1" x14ac:dyDescent="0.25">
      <c r="A36" s="1520">
        <v>26</v>
      </c>
      <c r="B36" s="921" t="s">
        <v>840</v>
      </c>
      <c r="C36" s="1496">
        <v>4982</v>
      </c>
      <c r="D36" s="913"/>
      <c r="E36" s="913"/>
      <c r="F36" s="913"/>
      <c r="G36" s="914">
        <f t="shared" si="6"/>
        <v>4982</v>
      </c>
      <c r="H36" s="913"/>
      <c r="I36" s="913"/>
      <c r="J36" s="913"/>
      <c r="K36" s="913"/>
      <c r="L36" s="913"/>
      <c r="M36" s="913"/>
      <c r="N36" s="913">
        <v>4982</v>
      </c>
      <c r="O36" s="913"/>
      <c r="P36" s="913">
        <f>SUM(N36:O36)</f>
        <v>4982</v>
      </c>
      <c r="Q36" s="913"/>
      <c r="R36" s="916"/>
      <c r="S36" s="913">
        <v>511</v>
      </c>
      <c r="T36" s="913"/>
      <c r="U36" s="913">
        <f>SUM(S36:T36)</f>
        <v>511</v>
      </c>
      <c r="V36" s="915">
        <f>J36+P36+Q36+R36-U36</f>
        <v>4471</v>
      </c>
    </row>
    <row r="37" spans="1:22" ht="54.75" customHeight="1" x14ac:dyDescent="0.25">
      <c r="A37" s="1520">
        <v>27</v>
      </c>
      <c r="B37" s="923" t="s">
        <v>1016</v>
      </c>
      <c r="C37" s="1496">
        <v>20000</v>
      </c>
      <c r="D37" s="913"/>
      <c r="E37" s="913"/>
      <c r="F37" s="913"/>
      <c r="G37" s="914">
        <f t="shared" si="6"/>
        <v>20000</v>
      </c>
      <c r="H37" s="913"/>
      <c r="I37" s="913"/>
      <c r="J37" s="913"/>
      <c r="K37" s="913"/>
      <c r="L37" s="913"/>
      <c r="M37" s="913"/>
      <c r="N37" s="913">
        <v>20000</v>
      </c>
      <c r="O37" s="913"/>
      <c r="P37" s="913">
        <f>SUM(N37:O37)</f>
        <v>20000</v>
      </c>
      <c r="Q37" s="913"/>
      <c r="R37" s="916"/>
      <c r="S37" s="913">
        <v>2953</v>
      </c>
      <c r="T37" s="913">
        <v>9825</v>
      </c>
      <c r="U37" s="913">
        <f>SUM(S37:T37)</f>
        <v>12778</v>
      </c>
      <c r="V37" s="915">
        <f>J37+P37+Q37+R37-U37</f>
        <v>7222</v>
      </c>
    </row>
    <row r="38" spans="1:22" ht="42" customHeight="1" x14ac:dyDescent="0.25">
      <c r="A38" s="1520">
        <v>28</v>
      </c>
      <c r="B38" s="830" t="s">
        <v>1008</v>
      </c>
      <c r="C38" s="1496">
        <v>138000</v>
      </c>
      <c r="D38" s="913"/>
      <c r="E38" s="913"/>
      <c r="F38" s="913">
        <v>39515</v>
      </c>
      <c r="G38" s="914">
        <f t="shared" si="6"/>
        <v>177515</v>
      </c>
      <c r="H38" s="913">
        <v>39515</v>
      </c>
      <c r="I38" s="913"/>
      <c r="J38" s="913">
        <f>SUM(H38:I38)</f>
        <v>39515</v>
      </c>
      <c r="K38" s="913"/>
      <c r="L38" s="913"/>
      <c r="M38" s="913"/>
      <c r="N38" s="913">
        <v>137508</v>
      </c>
      <c r="O38" s="913">
        <v>492</v>
      </c>
      <c r="P38" s="913">
        <f>SUM(N38:O38)</f>
        <v>138000</v>
      </c>
      <c r="Q38" s="913"/>
      <c r="R38" s="916"/>
      <c r="S38" s="913">
        <v>177515</v>
      </c>
      <c r="T38" s="913"/>
      <c r="U38" s="913">
        <f>SUM(S38:T38)</f>
        <v>177515</v>
      </c>
      <c r="V38" s="915"/>
    </row>
    <row r="39" spans="1:22" ht="31.5" customHeight="1" x14ac:dyDescent="0.25">
      <c r="A39" s="1520">
        <v>29</v>
      </c>
      <c r="B39" s="1512" t="s">
        <v>1007</v>
      </c>
      <c r="C39" s="1496">
        <v>8667</v>
      </c>
      <c r="D39" s="913"/>
      <c r="E39" s="913"/>
      <c r="F39" s="913"/>
      <c r="G39" s="914">
        <f t="shared" si="6"/>
        <v>8667</v>
      </c>
      <c r="H39" s="913"/>
      <c r="I39" s="913"/>
      <c r="J39" s="913"/>
      <c r="K39" s="913"/>
      <c r="L39" s="913"/>
      <c r="M39" s="913"/>
      <c r="N39" s="913">
        <v>8667</v>
      </c>
      <c r="O39" s="913"/>
      <c r="P39" s="913">
        <f>SUM(N39:O39)</f>
        <v>8667</v>
      </c>
      <c r="Q39" s="913"/>
      <c r="R39" s="916"/>
      <c r="S39" s="913">
        <v>8654</v>
      </c>
      <c r="T39" s="913">
        <v>13</v>
      </c>
      <c r="U39" s="913">
        <f>SUM(S39:T39)</f>
        <v>8667</v>
      </c>
      <c r="V39" s="915"/>
    </row>
    <row r="40" spans="1:22" ht="37.5" customHeight="1" x14ac:dyDescent="0.25">
      <c r="A40" s="1520">
        <v>30</v>
      </c>
      <c r="B40" s="1515" t="s">
        <v>1453</v>
      </c>
      <c r="C40" s="913">
        <v>2862497</v>
      </c>
      <c r="D40" s="913">
        <v>429374</v>
      </c>
      <c r="E40" s="913"/>
      <c r="F40" s="913"/>
      <c r="G40" s="914">
        <f t="shared" si="6"/>
        <v>3291871</v>
      </c>
      <c r="H40" s="913"/>
      <c r="I40" s="913"/>
      <c r="J40" s="913"/>
      <c r="K40" s="913">
        <v>408150</v>
      </c>
      <c r="L40" s="913"/>
      <c r="M40" s="913">
        <f>SUM(K40:L40)</f>
        <v>408150</v>
      </c>
      <c r="N40" s="913">
        <v>2720998</v>
      </c>
      <c r="O40" s="913"/>
      <c r="P40" s="913">
        <f>SUM(N40:O40)</f>
        <v>2720998</v>
      </c>
      <c r="Q40" s="913">
        <v>740194</v>
      </c>
      <c r="R40" s="916">
        <v>106325</v>
      </c>
      <c r="S40" s="913">
        <v>3702129</v>
      </c>
      <c r="T40" s="913">
        <v>194135</v>
      </c>
      <c r="U40" s="913">
        <f>SUM(S40:T40)</f>
        <v>3896264</v>
      </c>
      <c r="V40" s="915">
        <f>M40+P40+R40-U40+Q40</f>
        <v>79403</v>
      </c>
    </row>
    <row r="41" spans="1:22" ht="39" customHeight="1" x14ac:dyDescent="0.25">
      <c r="A41" s="1520">
        <v>31</v>
      </c>
      <c r="B41" s="1516" t="s">
        <v>826</v>
      </c>
      <c r="C41" s="913">
        <v>2454</v>
      </c>
      <c r="D41" s="913">
        <v>362</v>
      </c>
      <c r="E41" s="913"/>
      <c r="F41" s="913">
        <v>135</v>
      </c>
      <c r="G41" s="914">
        <f t="shared" si="6"/>
        <v>2951</v>
      </c>
      <c r="H41" s="913"/>
      <c r="I41" s="913">
        <v>135</v>
      </c>
      <c r="J41" s="913">
        <f>SUM(I41)</f>
        <v>135</v>
      </c>
      <c r="K41" s="913"/>
      <c r="L41" s="913"/>
      <c r="M41" s="913"/>
      <c r="N41" s="913"/>
      <c r="O41" s="913"/>
      <c r="P41" s="913"/>
      <c r="Q41" s="913"/>
      <c r="R41" s="916"/>
      <c r="S41" s="913"/>
      <c r="T41" s="913"/>
      <c r="U41" s="913"/>
      <c r="V41" s="915">
        <f>J41+P41+Q41+R41-U41</f>
        <v>135</v>
      </c>
    </row>
    <row r="42" spans="1:22" ht="37.5" customHeight="1" x14ac:dyDescent="0.25">
      <c r="A42" s="1520">
        <v>32</v>
      </c>
      <c r="B42" s="1517" t="s">
        <v>1073</v>
      </c>
      <c r="C42" s="913">
        <v>10000</v>
      </c>
      <c r="D42" s="913"/>
      <c r="E42" s="913"/>
      <c r="F42" s="913"/>
      <c r="G42" s="1518">
        <f>SUM(C42:F42)</f>
        <v>10000</v>
      </c>
      <c r="H42" s="913"/>
      <c r="I42" s="913"/>
      <c r="J42" s="913"/>
      <c r="K42" s="913"/>
      <c r="L42" s="913"/>
      <c r="M42" s="913"/>
      <c r="N42" s="913">
        <v>10000</v>
      </c>
      <c r="O42" s="913"/>
      <c r="P42" s="913">
        <f>SUM(N42:O42)</f>
        <v>10000</v>
      </c>
      <c r="Q42" s="913"/>
      <c r="R42" s="916"/>
      <c r="S42" s="913">
        <v>5000</v>
      </c>
      <c r="T42" s="913">
        <v>4811</v>
      </c>
      <c r="U42" s="913">
        <f>SUM(S42:T42)</f>
        <v>9811</v>
      </c>
      <c r="V42" s="915">
        <f>J42+P42+Q42+R42-U42</f>
        <v>189</v>
      </c>
    </row>
    <row r="43" spans="1:22" ht="42" customHeight="1" x14ac:dyDescent="0.25">
      <c r="A43" s="1520">
        <v>33</v>
      </c>
      <c r="B43" s="928" t="s">
        <v>653</v>
      </c>
      <c r="C43" s="913">
        <v>334251</v>
      </c>
      <c r="D43" s="913"/>
      <c r="E43" s="913"/>
      <c r="F43" s="913">
        <v>1243</v>
      </c>
      <c r="G43" s="1518">
        <f>SUM(C43:F43)</f>
        <v>335494</v>
      </c>
      <c r="H43" s="913">
        <v>21761</v>
      </c>
      <c r="I43" s="913">
        <v>-20518</v>
      </c>
      <c r="J43" s="913">
        <f>SUM(H43:I43)</f>
        <v>1243</v>
      </c>
      <c r="K43" s="913"/>
      <c r="L43" s="913"/>
      <c r="M43" s="913"/>
      <c r="N43" s="913">
        <v>285486</v>
      </c>
      <c r="O43" s="913">
        <v>48765</v>
      </c>
      <c r="P43" s="913">
        <f>SUM(N43:O43)</f>
        <v>334251</v>
      </c>
      <c r="Q43" s="913">
        <v>25339</v>
      </c>
      <c r="R43" s="916">
        <v>-25339</v>
      </c>
      <c r="S43" s="913">
        <v>332586</v>
      </c>
      <c r="T43" s="913"/>
      <c r="U43" s="913">
        <f>SUM(S43:T43)</f>
        <v>332586</v>
      </c>
      <c r="V43" s="915">
        <f>J43+P43+Q43+R43-U43</f>
        <v>2908</v>
      </c>
    </row>
    <row r="44" spans="1:22" ht="55.2" customHeight="1" x14ac:dyDescent="0.25">
      <c r="A44" s="1520">
        <v>34</v>
      </c>
      <c r="B44" s="928" t="s">
        <v>2224</v>
      </c>
      <c r="C44" s="1496">
        <v>768289</v>
      </c>
      <c r="D44" s="913"/>
      <c r="E44" s="913"/>
      <c r="F44" s="913"/>
      <c r="G44" s="1518">
        <f t="shared" ref="G44:G53" si="7">SUM(C44:F44)</f>
        <v>768289</v>
      </c>
      <c r="H44" s="913"/>
      <c r="I44" s="913"/>
      <c r="J44" s="913"/>
      <c r="K44" s="913"/>
      <c r="L44" s="913"/>
      <c r="M44" s="913"/>
      <c r="N44" s="913"/>
      <c r="O44" s="913">
        <v>768289</v>
      </c>
      <c r="P44" s="913">
        <f t="shared" ref="P44:P53" si="8">SUM(N44:O44)</f>
        <v>768289</v>
      </c>
      <c r="Q44" s="913"/>
      <c r="R44" s="916"/>
      <c r="S44" s="913"/>
      <c r="T44" s="913">
        <v>9512</v>
      </c>
      <c r="U44" s="913">
        <f t="shared" ref="U44:U53" si="9">SUM(S44:T44)</f>
        <v>9512</v>
      </c>
      <c r="V44" s="915">
        <f t="shared" ref="V44:V53" si="10">J44+P44+Q44+R44-U44</f>
        <v>758777</v>
      </c>
    </row>
    <row r="45" spans="1:22" ht="42" customHeight="1" x14ac:dyDescent="0.25">
      <c r="A45" s="1520">
        <v>35</v>
      </c>
      <c r="B45" s="1501" t="s">
        <v>2377</v>
      </c>
      <c r="C45" s="1496">
        <v>278928</v>
      </c>
      <c r="D45" s="913"/>
      <c r="E45" s="913"/>
      <c r="F45" s="913"/>
      <c r="G45" s="1518">
        <f t="shared" si="7"/>
        <v>278928</v>
      </c>
      <c r="H45" s="913"/>
      <c r="I45" s="913"/>
      <c r="J45" s="913"/>
      <c r="K45" s="913"/>
      <c r="L45" s="913"/>
      <c r="M45" s="913"/>
      <c r="N45" s="913"/>
      <c r="O45" s="913">
        <v>269039</v>
      </c>
      <c r="P45" s="913">
        <f t="shared" si="8"/>
        <v>269039</v>
      </c>
      <c r="Q45" s="913"/>
      <c r="R45" s="916"/>
      <c r="S45" s="913">
        <v>1816</v>
      </c>
      <c r="T45" s="913">
        <v>11325</v>
      </c>
      <c r="U45" s="913">
        <f t="shared" si="9"/>
        <v>13141</v>
      </c>
      <c r="V45" s="915">
        <f t="shared" si="10"/>
        <v>255898</v>
      </c>
    </row>
    <row r="46" spans="1:22" s="826" customFormat="1" ht="25.2" hidden="1" customHeight="1" x14ac:dyDescent="0.25">
      <c r="A46" s="1520"/>
      <c r="B46" s="928"/>
      <c r="C46" s="913"/>
      <c r="D46" s="913"/>
      <c r="E46" s="913"/>
      <c r="F46" s="913"/>
      <c r="G46" s="927">
        <f t="shared" si="7"/>
        <v>0</v>
      </c>
      <c r="H46" s="913"/>
      <c r="I46" s="913"/>
      <c r="J46" s="910">
        <f t="shared" ref="J46:J53" si="11">SUM(H46:I46)</f>
        <v>0</v>
      </c>
      <c r="K46" s="910"/>
      <c r="L46" s="910"/>
      <c r="M46" s="910"/>
      <c r="N46" s="913"/>
      <c r="O46" s="913"/>
      <c r="P46" s="910">
        <f t="shared" si="8"/>
        <v>0</v>
      </c>
      <c r="Q46" s="913"/>
      <c r="R46" s="916"/>
      <c r="S46" s="913"/>
      <c r="T46" s="913"/>
      <c r="U46" s="910">
        <f t="shared" si="9"/>
        <v>0</v>
      </c>
      <c r="V46" s="912">
        <f t="shared" si="10"/>
        <v>0</v>
      </c>
    </row>
    <row r="47" spans="1:22" s="826" customFormat="1" ht="25.2" hidden="1" customHeight="1" x14ac:dyDescent="0.25">
      <c r="A47" s="1520"/>
      <c r="B47" s="928"/>
      <c r="C47" s="913"/>
      <c r="D47" s="913"/>
      <c r="E47" s="913"/>
      <c r="F47" s="913"/>
      <c r="G47" s="927">
        <f t="shared" si="7"/>
        <v>0</v>
      </c>
      <c r="H47" s="913"/>
      <c r="I47" s="913"/>
      <c r="J47" s="910">
        <f t="shared" si="11"/>
        <v>0</v>
      </c>
      <c r="K47" s="910"/>
      <c r="L47" s="910"/>
      <c r="M47" s="910"/>
      <c r="N47" s="913"/>
      <c r="O47" s="913"/>
      <c r="P47" s="910">
        <f t="shared" si="8"/>
        <v>0</v>
      </c>
      <c r="Q47" s="913"/>
      <c r="R47" s="916"/>
      <c r="S47" s="913"/>
      <c r="T47" s="913"/>
      <c r="U47" s="910">
        <f t="shared" si="9"/>
        <v>0</v>
      </c>
      <c r="V47" s="912">
        <f t="shared" si="10"/>
        <v>0</v>
      </c>
    </row>
    <row r="48" spans="1:22" s="826" customFormat="1" ht="25.2" hidden="1" customHeight="1" x14ac:dyDescent="0.25">
      <c r="A48" s="1520"/>
      <c r="B48" s="928"/>
      <c r="C48" s="913"/>
      <c r="D48" s="913"/>
      <c r="E48" s="913"/>
      <c r="F48" s="913"/>
      <c r="G48" s="927">
        <f t="shared" si="7"/>
        <v>0</v>
      </c>
      <c r="H48" s="913"/>
      <c r="I48" s="913"/>
      <c r="J48" s="910">
        <f t="shared" si="11"/>
        <v>0</v>
      </c>
      <c r="K48" s="910"/>
      <c r="L48" s="910"/>
      <c r="M48" s="910"/>
      <c r="N48" s="913"/>
      <c r="O48" s="913"/>
      <c r="P48" s="910">
        <f t="shared" si="8"/>
        <v>0</v>
      </c>
      <c r="Q48" s="913"/>
      <c r="R48" s="916"/>
      <c r="S48" s="913"/>
      <c r="T48" s="913"/>
      <c r="U48" s="910">
        <f t="shared" si="9"/>
        <v>0</v>
      </c>
      <c r="V48" s="912">
        <f t="shared" si="10"/>
        <v>0</v>
      </c>
    </row>
    <row r="49" spans="1:22" s="826" customFormat="1" ht="25.2" hidden="1" customHeight="1" x14ac:dyDescent="0.25">
      <c r="A49" s="1520"/>
      <c r="B49" s="928"/>
      <c r="C49" s="913"/>
      <c r="D49" s="913"/>
      <c r="E49" s="913"/>
      <c r="F49" s="913"/>
      <c r="G49" s="927">
        <f t="shared" si="7"/>
        <v>0</v>
      </c>
      <c r="H49" s="913"/>
      <c r="I49" s="913"/>
      <c r="J49" s="910">
        <f t="shared" si="11"/>
        <v>0</v>
      </c>
      <c r="K49" s="910"/>
      <c r="L49" s="910"/>
      <c r="M49" s="910"/>
      <c r="N49" s="913"/>
      <c r="O49" s="913"/>
      <c r="P49" s="910">
        <f t="shared" si="8"/>
        <v>0</v>
      </c>
      <c r="Q49" s="913"/>
      <c r="R49" s="916"/>
      <c r="S49" s="913"/>
      <c r="T49" s="913"/>
      <c r="U49" s="910">
        <f t="shared" si="9"/>
        <v>0</v>
      </c>
      <c r="V49" s="912">
        <f t="shared" si="10"/>
        <v>0</v>
      </c>
    </row>
    <row r="50" spans="1:22" s="826" customFormat="1" ht="24" hidden="1" customHeight="1" x14ac:dyDescent="0.25">
      <c r="A50" s="1520"/>
      <c r="B50" s="928"/>
      <c r="C50" s="913"/>
      <c r="D50" s="913"/>
      <c r="E50" s="913"/>
      <c r="F50" s="913"/>
      <c r="G50" s="927">
        <f t="shared" si="7"/>
        <v>0</v>
      </c>
      <c r="H50" s="913"/>
      <c r="I50" s="913"/>
      <c r="J50" s="910">
        <f t="shared" si="11"/>
        <v>0</v>
      </c>
      <c r="K50" s="910"/>
      <c r="L50" s="910"/>
      <c r="M50" s="910"/>
      <c r="N50" s="913"/>
      <c r="O50" s="913"/>
      <c r="P50" s="910">
        <f t="shared" si="8"/>
        <v>0</v>
      </c>
      <c r="Q50" s="913"/>
      <c r="R50" s="916"/>
      <c r="S50" s="913"/>
      <c r="T50" s="913"/>
      <c r="U50" s="910">
        <f t="shared" si="9"/>
        <v>0</v>
      </c>
      <c r="V50" s="912">
        <f t="shared" si="10"/>
        <v>0</v>
      </c>
    </row>
    <row r="51" spans="1:22" s="826" customFormat="1" ht="26.4" hidden="1" customHeight="1" x14ac:dyDescent="0.25">
      <c r="A51" s="1520"/>
      <c r="B51" s="928"/>
      <c r="C51" s="913"/>
      <c r="D51" s="913"/>
      <c r="E51" s="913"/>
      <c r="F51" s="913"/>
      <c r="G51" s="927">
        <f t="shared" si="7"/>
        <v>0</v>
      </c>
      <c r="H51" s="913"/>
      <c r="I51" s="913"/>
      <c r="J51" s="910">
        <f t="shared" si="11"/>
        <v>0</v>
      </c>
      <c r="K51" s="910"/>
      <c r="L51" s="910"/>
      <c r="M51" s="910"/>
      <c r="N51" s="913"/>
      <c r="O51" s="913"/>
      <c r="P51" s="910">
        <f t="shared" si="8"/>
        <v>0</v>
      </c>
      <c r="Q51" s="913"/>
      <c r="R51" s="916"/>
      <c r="S51" s="913"/>
      <c r="T51" s="913"/>
      <c r="U51" s="910">
        <f t="shared" si="9"/>
        <v>0</v>
      </c>
      <c r="V51" s="912">
        <f t="shared" si="10"/>
        <v>0</v>
      </c>
    </row>
    <row r="52" spans="1:22" s="826" customFormat="1" ht="25.2" hidden="1" customHeight="1" x14ac:dyDescent="0.25">
      <c r="A52" s="1520"/>
      <c r="B52" s="928"/>
      <c r="C52" s="913"/>
      <c r="D52" s="913"/>
      <c r="E52" s="913"/>
      <c r="F52" s="913"/>
      <c r="G52" s="927">
        <f t="shared" si="7"/>
        <v>0</v>
      </c>
      <c r="H52" s="913"/>
      <c r="I52" s="913"/>
      <c r="J52" s="910">
        <f t="shared" si="11"/>
        <v>0</v>
      </c>
      <c r="K52" s="910"/>
      <c r="L52" s="910"/>
      <c r="M52" s="910"/>
      <c r="N52" s="913"/>
      <c r="O52" s="913"/>
      <c r="P52" s="910">
        <f t="shared" si="8"/>
        <v>0</v>
      </c>
      <c r="Q52" s="913"/>
      <c r="R52" s="916"/>
      <c r="S52" s="913"/>
      <c r="T52" s="913"/>
      <c r="U52" s="910">
        <f t="shared" si="9"/>
        <v>0</v>
      </c>
      <c r="V52" s="912">
        <f t="shared" si="10"/>
        <v>0</v>
      </c>
    </row>
    <row r="53" spans="1:22" s="826" customFormat="1" ht="24.6" hidden="1" customHeight="1" x14ac:dyDescent="0.25">
      <c r="A53" s="1520"/>
      <c r="B53" s="928"/>
      <c r="C53" s="913"/>
      <c r="D53" s="913"/>
      <c r="E53" s="913"/>
      <c r="F53" s="913"/>
      <c r="G53" s="927">
        <f t="shared" si="7"/>
        <v>0</v>
      </c>
      <c r="H53" s="913"/>
      <c r="I53" s="913"/>
      <c r="J53" s="910">
        <f t="shared" si="11"/>
        <v>0</v>
      </c>
      <c r="K53" s="910"/>
      <c r="L53" s="910"/>
      <c r="M53" s="910"/>
      <c r="N53" s="913"/>
      <c r="O53" s="913"/>
      <c r="P53" s="910">
        <f t="shared" si="8"/>
        <v>0</v>
      </c>
      <c r="Q53" s="913"/>
      <c r="R53" s="916"/>
      <c r="S53" s="913"/>
      <c r="T53" s="913"/>
      <c r="U53" s="910">
        <f t="shared" si="9"/>
        <v>0</v>
      </c>
      <c r="V53" s="912">
        <f t="shared" si="10"/>
        <v>0</v>
      </c>
    </row>
    <row r="54" spans="1:22" ht="27" customHeight="1" x14ac:dyDescent="0.25">
      <c r="A54" s="1520"/>
      <c r="B54" s="929" t="s">
        <v>1454</v>
      </c>
      <c r="C54" s="927">
        <f>SUM(C5:C45)</f>
        <v>17106440</v>
      </c>
      <c r="D54" s="927">
        <f t="shared" ref="D54:F54" si="12">SUM(D5:D45)</f>
        <v>712902</v>
      </c>
      <c r="E54" s="927">
        <f t="shared" si="12"/>
        <v>3239</v>
      </c>
      <c r="F54" s="927">
        <f t="shared" si="12"/>
        <v>332613</v>
      </c>
      <c r="G54" s="927">
        <f>SUM(G5:G45)</f>
        <v>18155194</v>
      </c>
      <c r="H54" s="927">
        <f t="shared" ref="H54:R54" si="13">SUM(H5:H44)</f>
        <v>347701</v>
      </c>
      <c r="I54" s="927">
        <f t="shared" si="13"/>
        <v>-13349</v>
      </c>
      <c r="J54" s="927">
        <f t="shared" si="13"/>
        <v>334352</v>
      </c>
      <c r="K54" s="927">
        <f t="shared" si="13"/>
        <v>412901</v>
      </c>
      <c r="L54" s="927">
        <f t="shared" si="13"/>
        <v>2595</v>
      </c>
      <c r="M54" s="927">
        <f t="shared" si="13"/>
        <v>415496</v>
      </c>
      <c r="N54" s="927">
        <f>SUM(N5:N45)</f>
        <v>13779519</v>
      </c>
      <c r="O54" s="927">
        <f>SUM(O5:O45)</f>
        <v>2608375</v>
      </c>
      <c r="P54" s="927">
        <f>SUM(P5:P45)</f>
        <v>16387894</v>
      </c>
      <c r="Q54" s="927">
        <f>SUM(Q5:Q44)</f>
        <v>1265180</v>
      </c>
      <c r="R54" s="927">
        <f t="shared" si="13"/>
        <v>483212</v>
      </c>
      <c r="S54" s="927">
        <f>SUM(S5:S45)</f>
        <v>12139507</v>
      </c>
      <c r="T54" s="927">
        <f>SUM(T5:T45)</f>
        <v>3387636</v>
      </c>
      <c r="U54" s="927">
        <f>SUM(U5:U45)</f>
        <v>15527143</v>
      </c>
      <c r="V54" s="911">
        <f>SUM(V5:V45)</f>
        <v>3358991</v>
      </c>
    </row>
    <row r="55" spans="1:22" ht="13.8" x14ac:dyDescent="0.25">
      <c r="A55" s="1586"/>
      <c r="B55" s="1587" t="s">
        <v>2449</v>
      </c>
      <c r="C55" s="1588"/>
      <c r="D55" s="1588"/>
      <c r="E55" s="1588"/>
      <c r="F55" s="1588"/>
      <c r="G55" s="1589"/>
      <c r="H55" s="1588"/>
      <c r="I55" s="1588"/>
      <c r="J55" s="1588"/>
      <c r="K55" s="1588"/>
      <c r="L55" s="1588"/>
      <c r="M55" s="1588"/>
      <c r="N55" s="1588"/>
      <c r="O55" s="1588"/>
      <c r="P55" s="1588"/>
      <c r="Q55" s="1588"/>
      <c r="R55" s="1590"/>
      <c r="S55" s="1588"/>
      <c r="T55" s="1588"/>
      <c r="U55" s="1588"/>
      <c r="V55" s="1588"/>
    </row>
    <row r="56" spans="1:22" ht="21" customHeight="1" x14ac:dyDescent="0.25">
      <c r="A56" s="1591"/>
      <c r="B56" s="1596" t="s">
        <v>2450</v>
      </c>
      <c r="C56" s="1597"/>
      <c r="D56" s="1597"/>
      <c r="E56" s="1597"/>
      <c r="F56" s="1597"/>
      <c r="G56" s="1598"/>
      <c r="H56" s="1597"/>
      <c r="I56" s="1597"/>
      <c r="J56" s="1597"/>
      <c r="K56" s="1597"/>
      <c r="L56" s="1597"/>
      <c r="M56" s="1597"/>
      <c r="N56" s="1597"/>
      <c r="O56" s="1597"/>
      <c r="P56" s="1597"/>
      <c r="Q56" s="1597"/>
      <c r="R56" s="1599"/>
      <c r="S56" s="1597"/>
      <c r="T56" s="1597"/>
      <c r="U56" s="1597"/>
      <c r="V56" s="1597"/>
    </row>
    <row r="57" spans="1:22" ht="24" x14ac:dyDescent="0.25">
      <c r="A57" s="1591">
        <v>36</v>
      </c>
      <c r="B57" s="1592" t="s">
        <v>2451</v>
      </c>
      <c r="C57" s="1593">
        <v>146621</v>
      </c>
      <c r="D57" s="1593"/>
      <c r="E57" s="1593"/>
      <c r="F57" s="1593"/>
      <c r="G57" s="1594">
        <f>SUM(C57:F57)</f>
        <v>146621</v>
      </c>
      <c r="H57" s="1593"/>
      <c r="I57" s="1593"/>
      <c r="J57" s="1593">
        <f t="shared" ref="J57:J61" si="14">SUM(H57:I57)</f>
        <v>0</v>
      </c>
      <c r="K57" s="1593"/>
      <c r="L57" s="1593"/>
      <c r="M57" s="1593"/>
      <c r="N57" s="1593">
        <v>90372</v>
      </c>
      <c r="O57" s="1593">
        <v>56249</v>
      </c>
      <c r="P57" s="1593">
        <f t="shared" ref="P57:P61" si="15">SUM(N57:O57)</f>
        <v>146621</v>
      </c>
      <c r="Q57" s="1593"/>
      <c r="R57" s="1595"/>
      <c r="S57" s="1593">
        <v>83904</v>
      </c>
      <c r="T57" s="1593">
        <v>62717</v>
      </c>
      <c r="U57" s="1593">
        <f t="shared" ref="U57:U61" si="16">SUM(S57:T57)</f>
        <v>146621</v>
      </c>
      <c r="V57" s="1593"/>
    </row>
    <row r="58" spans="1:22" ht="24" x14ac:dyDescent="0.25">
      <c r="A58" s="1591">
        <v>37</v>
      </c>
      <c r="B58" s="1592" t="s">
        <v>2452</v>
      </c>
      <c r="C58" s="1593">
        <v>155953</v>
      </c>
      <c r="D58" s="1593"/>
      <c r="E58" s="1593"/>
      <c r="F58" s="1593"/>
      <c r="G58" s="1594">
        <f>SUM(C58:F58)</f>
        <v>155953</v>
      </c>
      <c r="H58" s="1593"/>
      <c r="I58" s="1593"/>
      <c r="J58" s="1593">
        <f t="shared" si="14"/>
        <v>0</v>
      </c>
      <c r="K58" s="1593"/>
      <c r="L58" s="1593"/>
      <c r="M58" s="1593"/>
      <c r="N58" s="1593">
        <v>155953</v>
      </c>
      <c r="O58" s="1593"/>
      <c r="P58" s="1593">
        <f t="shared" si="15"/>
        <v>155953</v>
      </c>
      <c r="Q58" s="1593"/>
      <c r="R58" s="1595"/>
      <c r="S58" s="1593">
        <v>38389</v>
      </c>
      <c r="T58" s="1593">
        <v>14748</v>
      </c>
      <c r="U58" s="1593">
        <f t="shared" si="16"/>
        <v>53137</v>
      </c>
      <c r="V58" s="1593">
        <v>102816</v>
      </c>
    </row>
    <row r="59" spans="1:22" ht="24" x14ac:dyDescent="0.25">
      <c r="A59" s="1591">
        <v>38</v>
      </c>
      <c r="B59" s="1592" t="s">
        <v>2457</v>
      </c>
      <c r="C59" s="1593">
        <v>10000</v>
      </c>
      <c r="D59" s="1593"/>
      <c r="E59" s="1593"/>
      <c r="F59" s="1593"/>
      <c r="G59" s="1594">
        <f>SUM(C59:F59)</f>
        <v>10000</v>
      </c>
      <c r="H59" s="1593"/>
      <c r="I59" s="1593"/>
      <c r="J59" s="1593">
        <f t="shared" si="14"/>
        <v>0</v>
      </c>
      <c r="K59" s="1593"/>
      <c r="L59" s="1593"/>
      <c r="M59" s="1593"/>
      <c r="N59" s="1593"/>
      <c r="O59" s="1593">
        <v>10000</v>
      </c>
      <c r="P59" s="1593">
        <f t="shared" si="15"/>
        <v>10000</v>
      </c>
      <c r="Q59" s="1593"/>
      <c r="R59" s="1595"/>
      <c r="S59" s="1593"/>
      <c r="T59" s="1593"/>
      <c r="U59" s="1593">
        <f t="shared" si="16"/>
        <v>0</v>
      </c>
      <c r="V59" s="1593">
        <v>10000</v>
      </c>
    </row>
    <row r="60" spans="1:22" ht="21" customHeight="1" x14ac:dyDescent="0.25">
      <c r="A60" s="1600"/>
      <c r="B60" s="1596" t="s">
        <v>2453</v>
      </c>
      <c r="C60" s="1597"/>
      <c r="D60" s="1597"/>
      <c r="E60" s="1597"/>
      <c r="F60" s="1597"/>
      <c r="G60" s="1598"/>
      <c r="H60" s="1597"/>
      <c r="I60" s="1597"/>
      <c r="J60" s="1597"/>
      <c r="K60" s="1597"/>
      <c r="L60" s="1597"/>
      <c r="M60" s="1597"/>
      <c r="N60" s="1597"/>
      <c r="O60" s="1597"/>
      <c r="P60" s="1597"/>
      <c r="Q60" s="1597"/>
      <c r="R60" s="1599"/>
      <c r="S60" s="1597"/>
      <c r="T60" s="1597"/>
      <c r="U60" s="1597"/>
      <c r="V60" s="1597"/>
    </row>
    <row r="61" spans="1:22" ht="48" x14ac:dyDescent="0.25">
      <c r="A61" s="1591">
        <v>39</v>
      </c>
      <c r="B61" s="1592" t="s">
        <v>2454</v>
      </c>
      <c r="C61" s="1593">
        <v>4333</v>
      </c>
      <c r="D61" s="1593">
        <v>32624</v>
      </c>
      <c r="E61" s="1593">
        <v>1919</v>
      </c>
      <c r="F61" s="1593"/>
      <c r="G61" s="1594">
        <f>SUM(C61:F61)</f>
        <v>38876</v>
      </c>
      <c r="H61" s="1593">
        <v>1919</v>
      </c>
      <c r="I61" s="1593"/>
      <c r="J61" s="1593">
        <f t="shared" si="14"/>
        <v>1919</v>
      </c>
      <c r="K61" s="1593">
        <v>32624</v>
      </c>
      <c r="L61" s="1593"/>
      <c r="M61" s="1593">
        <f>SUM(K61:L61)</f>
        <v>32624</v>
      </c>
      <c r="N61" s="1593">
        <v>4333</v>
      </c>
      <c r="O61" s="1593"/>
      <c r="P61" s="1593">
        <f t="shared" si="15"/>
        <v>4333</v>
      </c>
      <c r="Q61" s="1593"/>
      <c r="R61" s="1595"/>
      <c r="S61" s="1593">
        <v>4139</v>
      </c>
      <c r="T61" s="1593">
        <v>18331</v>
      </c>
      <c r="U61" s="1593">
        <f t="shared" si="16"/>
        <v>22470</v>
      </c>
      <c r="V61" s="1593">
        <v>16406</v>
      </c>
    </row>
    <row r="62" spans="1:22" ht="27.6" x14ac:dyDescent="0.25">
      <c r="A62" s="1601"/>
      <c r="B62" s="1611" t="s">
        <v>2455</v>
      </c>
      <c r="C62" s="1612">
        <f t="shared" ref="C62:J62" si="17">SUM(C56:C61)</f>
        <v>316907</v>
      </c>
      <c r="D62" s="1612">
        <f t="shared" si="17"/>
        <v>32624</v>
      </c>
      <c r="E62" s="1612">
        <f t="shared" si="17"/>
        <v>1919</v>
      </c>
      <c r="F62" s="1612">
        <f t="shared" si="17"/>
        <v>0</v>
      </c>
      <c r="G62" s="1612">
        <f t="shared" si="17"/>
        <v>351450</v>
      </c>
      <c r="H62" s="1612">
        <f t="shared" si="17"/>
        <v>1919</v>
      </c>
      <c r="I62" s="1612">
        <f t="shared" si="17"/>
        <v>0</v>
      </c>
      <c r="J62" s="1612">
        <f t="shared" si="17"/>
        <v>1919</v>
      </c>
      <c r="K62" s="1612"/>
      <c r="L62" s="1612"/>
      <c r="M62" s="1612">
        <f t="shared" ref="M62:V62" si="18">SUM(M56:M61)</f>
        <v>32624</v>
      </c>
      <c r="N62" s="1612">
        <f t="shared" si="18"/>
        <v>250658</v>
      </c>
      <c r="O62" s="1612">
        <f t="shared" si="18"/>
        <v>66249</v>
      </c>
      <c r="P62" s="1612">
        <f t="shared" si="18"/>
        <v>316907</v>
      </c>
      <c r="Q62" s="1612">
        <f t="shared" si="18"/>
        <v>0</v>
      </c>
      <c r="R62" s="1612">
        <f t="shared" si="18"/>
        <v>0</v>
      </c>
      <c r="S62" s="1612">
        <f t="shared" si="18"/>
        <v>126432</v>
      </c>
      <c r="T62" s="1612">
        <f t="shared" si="18"/>
        <v>95796</v>
      </c>
      <c r="U62" s="1612">
        <f t="shared" si="18"/>
        <v>222228</v>
      </c>
      <c r="V62" s="1612">
        <f t="shared" si="18"/>
        <v>129222</v>
      </c>
    </row>
    <row r="63" spans="1:22" ht="19.95" customHeight="1" x14ac:dyDescent="0.25">
      <c r="A63" s="1601"/>
      <c r="B63" s="1611" t="s">
        <v>2456</v>
      </c>
      <c r="C63" s="1613">
        <f t="shared" ref="C63:V63" si="19">SUM(C54+C62)</f>
        <v>17423347</v>
      </c>
      <c r="D63" s="1613">
        <f t="shared" si="19"/>
        <v>745526</v>
      </c>
      <c r="E63" s="1613">
        <f t="shared" si="19"/>
        <v>5158</v>
      </c>
      <c r="F63" s="1613">
        <f t="shared" si="19"/>
        <v>332613</v>
      </c>
      <c r="G63" s="1613">
        <f t="shared" si="19"/>
        <v>18506644</v>
      </c>
      <c r="H63" s="1613">
        <f t="shared" si="19"/>
        <v>349620</v>
      </c>
      <c r="I63" s="1613">
        <f t="shared" si="19"/>
        <v>-13349</v>
      </c>
      <c r="J63" s="1613">
        <f t="shared" si="19"/>
        <v>336271</v>
      </c>
      <c r="K63" s="1613">
        <f t="shared" si="19"/>
        <v>412901</v>
      </c>
      <c r="L63" s="1613">
        <f t="shared" si="19"/>
        <v>2595</v>
      </c>
      <c r="M63" s="1613">
        <f t="shared" si="19"/>
        <v>448120</v>
      </c>
      <c r="N63" s="1613">
        <f t="shared" si="19"/>
        <v>14030177</v>
      </c>
      <c r="O63" s="1613">
        <f t="shared" si="19"/>
        <v>2674624</v>
      </c>
      <c r="P63" s="1613">
        <f t="shared" si="19"/>
        <v>16704801</v>
      </c>
      <c r="Q63" s="1613">
        <f t="shared" si="19"/>
        <v>1265180</v>
      </c>
      <c r="R63" s="1613">
        <f t="shared" si="19"/>
        <v>483212</v>
      </c>
      <c r="S63" s="1613">
        <f t="shared" si="19"/>
        <v>12265939</v>
      </c>
      <c r="T63" s="1613">
        <f t="shared" si="19"/>
        <v>3483432</v>
      </c>
      <c r="U63" s="1613">
        <f t="shared" si="19"/>
        <v>15749371</v>
      </c>
      <c r="V63" s="1613">
        <f t="shared" si="19"/>
        <v>3488213</v>
      </c>
    </row>
  </sheetData>
  <mergeCells count="20">
    <mergeCell ref="A1:A4"/>
    <mergeCell ref="B1:B4"/>
    <mergeCell ref="C1:G1"/>
    <mergeCell ref="H1:U1"/>
    <mergeCell ref="V1:V4"/>
    <mergeCell ref="C2:C4"/>
    <mergeCell ref="D2:D4"/>
    <mergeCell ref="E2:E4"/>
    <mergeCell ref="F2:F4"/>
    <mergeCell ref="G2:G4"/>
    <mergeCell ref="H2:Q2"/>
    <mergeCell ref="S2:U2"/>
    <mergeCell ref="H3:J3"/>
    <mergeCell ref="K3:M3"/>
    <mergeCell ref="N3:P3"/>
    <mergeCell ref="Q3:Q4"/>
    <mergeCell ref="R3:R4"/>
    <mergeCell ref="S3:S4"/>
    <mergeCell ref="T3:T4"/>
    <mergeCell ref="U3:U4"/>
  </mergeCells>
  <printOptions horizontalCentered="1" verticalCentered="1"/>
  <pageMargins left="0" right="0" top="0.74803149606299213" bottom="0.74803149606299213" header="0.31496062992125984" footer="0.31496062992125984"/>
  <pageSetup paperSize="9" scale="60" orientation="landscape" r:id="rId1"/>
  <headerFooter>
    <oddHeader>&amp;C&amp;"Times New Roman CE,Félkövér dőlt"Európai uniós támogatással megvalósuló programok tervezett költségei, finanszírozási forrásai és teljesítési adatai 2021. évben&amp;R&amp;"Times New Roman CE,Félkövér dőlt"27. melléklet
Adatok: ezer Ft-ban</oddHead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N32"/>
  <sheetViews>
    <sheetView zoomScale="106" zoomScaleNormal="106" workbookViewId="0">
      <pane ySplit="2" topLeftCell="A3" activePane="bottomLeft" state="frozen"/>
      <selection activeCell="A20" sqref="A20"/>
      <selection pane="bottomLeft" activeCell="I23" sqref="I23"/>
    </sheetView>
  </sheetViews>
  <sheetFormatPr defaultRowHeight="13.2" x14ac:dyDescent="0.25"/>
  <cols>
    <col min="1" max="1" width="19.44140625" style="592" customWidth="1"/>
    <col min="2" max="2" width="13" style="592" customWidth="1"/>
    <col min="3" max="3" width="8.6640625" style="592" customWidth="1"/>
    <col min="4" max="4" width="11" style="592" customWidth="1"/>
    <col min="5" max="5" width="11.6640625" style="592" customWidth="1"/>
    <col min="6" max="6" width="11.33203125" style="592" customWidth="1"/>
    <col min="7" max="7" width="11.109375" style="592" customWidth="1"/>
    <col min="8" max="8" width="11.33203125" style="592" customWidth="1"/>
    <col min="9" max="9" width="19.77734375" style="592" customWidth="1"/>
    <col min="10" max="10" width="12" style="592" customWidth="1"/>
    <col min="11" max="11" width="11.33203125" style="592" customWidth="1"/>
    <col min="12" max="12" width="9.33203125" style="592"/>
    <col min="13" max="13" width="13.77734375" style="592" customWidth="1"/>
    <col min="14" max="256" width="9.33203125" style="592"/>
    <col min="257" max="257" width="19.44140625" style="592" customWidth="1"/>
    <col min="258" max="258" width="13" style="592" customWidth="1"/>
    <col min="259" max="259" width="8.6640625" style="592" customWidth="1"/>
    <col min="260" max="260" width="11" style="592" customWidth="1"/>
    <col min="261" max="261" width="11.6640625" style="592" customWidth="1"/>
    <col min="262" max="262" width="11.33203125" style="592" customWidth="1"/>
    <col min="263" max="263" width="11.109375" style="592" customWidth="1"/>
    <col min="264" max="264" width="11.33203125" style="592" customWidth="1"/>
    <col min="265" max="265" width="19.77734375" style="592" customWidth="1"/>
    <col min="266" max="266" width="12" style="592" customWidth="1"/>
    <col min="267" max="267" width="11.33203125" style="592" customWidth="1"/>
    <col min="268" max="268" width="9.33203125" style="592"/>
    <col min="269" max="269" width="13.77734375" style="592" customWidth="1"/>
    <col min="270" max="512" width="9.33203125" style="592"/>
    <col min="513" max="513" width="19.44140625" style="592" customWidth="1"/>
    <col min="514" max="514" width="13" style="592" customWidth="1"/>
    <col min="515" max="515" width="8.6640625" style="592" customWidth="1"/>
    <col min="516" max="516" width="11" style="592" customWidth="1"/>
    <col min="517" max="517" width="11.6640625" style="592" customWidth="1"/>
    <col min="518" max="518" width="11.33203125" style="592" customWidth="1"/>
    <col min="519" max="519" width="11.109375" style="592" customWidth="1"/>
    <col min="520" max="520" width="11.33203125" style="592" customWidth="1"/>
    <col min="521" max="521" width="19.77734375" style="592" customWidth="1"/>
    <col min="522" max="522" width="12" style="592" customWidth="1"/>
    <col min="523" max="523" width="11.33203125" style="592" customWidth="1"/>
    <col min="524" max="524" width="9.33203125" style="592"/>
    <col min="525" max="525" width="13.77734375" style="592" customWidth="1"/>
    <col min="526" max="768" width="9.33203125" style="592"/>
    <col min="769" max="769" width="19.44140625" style="592" customWidth="1"/>
    <col min="770" max="770" width="13" style="592" customWidth="1"/>
    <col min="771" max="771" width="8.6640625" style="592" customWidth="1"/>
    <col min="772" max="772" width="11" style="592" customWidth="1"/>
    <col min="773" max="773" width="11.6640625" style="592" customWidth="1"/>
    <col min="774" max="774" width="11.33203125" style="592" customWidth="1"/>
    <col min="775" max="775" width="11.109375" style="592" customWidth="1"/>
    <col min="776" max="776" width="11.33203125" style="592" customWidth="1"/>
    <col min="777" max="777" width="19.77734375" style="592" customWidth="1"/>
    <col min="778" max="778" width="12" style="592" customWidth="1"/>
    <col min="779" max="779" width="11.33203125" style="592" customWidth="1"/>
    <col min="780" max="780" width="9.33203125" style="592"/>
    <col min="781" max="781" width="13.77734375" style="592" customWidth="1"/>
    <col min="782" max="1024" width="9.33203125" style="592"/>
    <col min="1025" max="1025" width="19.44140625" style="592" customWidth="1"/>
    <col min="1026" max="1026" width="13" style="592" customWidth="1"/>
    <col min="1027" max="1027" width="8.6640625" style="592" customWidth="1"/>
    <col min="1028" max="1028" width="11" style="592" customWidth="1"/>
    <col min="1029" max="1029" width="11.6640625" style="592" customWidth="1"/>
    <col min="1030" max="1030" width="11.33203125" style="592" customWidth="1"/>
    <col min="1031" max="1031" width="11.109375" style="592" customWidth="1"/>
    <col min="1032" max="1032" width="11.33203125" style="592" customWidth="1"/>
    <col min="1033" max="1033" width="19.77734375" style="592" customWidth="1"/>
    <col min="1034" max="1034" width="12" style="592" customWidth="1"/>
    <col min="1035" max="1035" width="11.33203125" style="592" customWidth="1"/>
    <col min="1036" max="1036" width="9.33203125" style="592"/>
    <col min="1037" max="1037" width="13.77734375" style="592" customWidth="1"/>
    <col min="1038" max="1280" width="9.33203125" style="592"/>
    <col min="1281" max="1281" width="19.44140625" style="592" customWidth="1"/>
    <col min="1282" max="1282" width="13" style="592" customWidth="1"/>
    <col min="1283" max="1283" width="8.6640625" style="592" customWidth="1"/>
    <col min="1284" max="1284" width="11" style="592" customWidth="1"/>
    <col min="1285" max="1285" width="11.6640625" style="592" customWidth="1"/>
    <col min="1286" max="1286" width="11.33203125" style="592" customWidth="1"/>
    <col min="1287" max="1287" width="11.109375" style="592" customWidth="1"/>
    <col min="1288" max="1288" width="11.33203125" style="592" customWidth="1"/>
    <col min="1289" max="1289" width="19.77734375" style="592" customWidth="1"/>
    <col min="1290" max="1290" width="12" style="592" customWidth="1"/>
    <col min="1291" max="1291" width="11.33203125" style="592" customWidth="1"/>
    <col min="1292" max="1292" width="9.33203125" style="592"/>
    <col min="1293" max="1293" width="13.77734375" style="592" customWidth="1"/>
    <col min="1294" max="1536" width="9.33203125" style="592"/>
    <col min="1537" max="1537" width="19.44140625" style="592" customWidth="1"/>
    <col min="1538" max="1538" width="13" style="592" customWidth="1"/>
    <col min="1539" max="1539" width="8.6640625" style="592" customWidth="1"/>
    <col min="1540" max="1540" width="11" style="592" customWidth="1"/>
    <col min="1541" max="1541" width="11.6640625" style="592" customWidth="1"/>
    <col min="1542" max="1542" width="11.33203125" style="592" customWidth="1"/>
    <col min="1543" max="1543" width="11.109375" style="592" customWidth="1"/>
    <col min="1544" max="1544" width="11.33203125" style="592" customWidth="1"/>
    <col min="1545" max="1545" width="19.77734375" style="592" customWidth="1"/>
    <col min="1546" max="1546" width="12" style="592" customWidth="1"/>
    <col min="1547" max="1547" width="11.33203125" style="592" customWidth="1"/>
    <col min="1548" max="1548" width="9.33203125" style="592"/>
    <col min="1549" max="1549" width="13.77734375" style="592" customWidth="1"/>
    <col min="1550" max="1792" width="9.33203125" style="592"/>
    <col min="1793" max="1793" width="19.44140625" style="592" customWidth="1"/>
    <col min="1794" max="1794" width="13" style="592" customWidth="1"/>
    <col min="1795" max="1795" width="8.6640625" style="592" customWidth="1"/>
    <col min="1796" max="1796" width="11" style="592" customWidth="1"/>
    <col min="1797" max="1797" width="11.6640625" style="592" customWidth="1"/>
    <col min="1798" max="1798" width="11.33203125" style="592" customWidth="1"/>
    <col min="1799" max="1799" width="11.109375" style="592" customWidth="1"/>
    <col min="1800" max="1800" width="11.33203125" style="592" customWidth="1"/>
    <col min="1801" max="1801" width="19.77734375" style="592" customWidth="1"/>
    <col min="1802" max="1802" width="12" style="592" customWidth="1"/>
    <col min="1803" max="1803" width="11.33203125" style="592" customWidth="1"/>
    <col min="1804" max="1804" width="9.33203125" style="592"/>
    <col min="1805" max="1805" width="13.77734375" style="592" customWidth="1"/>
    <col min="1806" max="2048" width="9.33203125" style="592"/>
    <col min="2049" max="2049" width="19.44140625" style="592" customWidth="1"/>
    <col min="2050" max="2050" width="13" style="592" customWidth="1"/>
    <col min="2051" max="2051" width="8.6640625" style="592" customWidth="1"/>
    <col min="2052" max="2052" width="11" style="592" customWidth="1"/>
    <col min="2053" max="2053" width="11.6640625" style="592" customWidth="1"/>
    <col min="2054" max="2054" width="11.33203125" style="592" customWidth="1"/>
    <col min="2055" max="2055" width="11.109375" style="592" customWidth="1"/>
    <col min="2056" max="2056" width="11.33203125" style="592" customWidth="1"/>
    <col min="2057" max="2057" width="19.77734375" style="592" customWidth="1"/>
    <col min="2058" max="2058" width="12" style="592" customWidth="1"/>
    <col min="2059" max="2059" width="11.33203125" style="592" customWidth="1"/>
    <col min="2060" max="2060" width="9.33203125" style="592"/>
    <col min="2061" max="2061" width="13.77734375" style="592" customWidth="1"/>
    <col min="2062" max="2304" width="9.33203125" style="592"/>
    <col min="2305" max="2305" width="19.44140625" style="592" customWidth="1"/>
    <col min="2306" max="2306" width="13" style="592" customWidth="1"/>
    <col min="2307" max="2307" width="8.6640625" style="592" customWidth="1"/>
    <col min="2308" max="2308" width="11" style="592" customWidth="1"/>
    <col min="2309" max="2309" width="11.6640625" style="592" customWidth="1"/>
    <col min="2310" max="2310" width="11.33203125" style="592" customWidth="1"/>
    <col min="2311" max="2311" width="11.109375" style="592" customWidth="1"/>
    <col min="2312" max="2312" width="11.33203125" style="592" customWidth="1"/>
    <col min="2313" max="2313" width="19.77734375" style="592" customWidth="1"/>
    <col min="2314" max="2314" width="12" style="592" customWidth="1"/>
    <col min="2315" max="2315" width="11.33203125" style="592" customWidth="1"/>
    <col min="2316" max="2316" width="9.33203125" style="592"/>
    <col min="2317" max="2317" width="13.77734375" style="592" customWidth="1"/>
    <col min="2318" max="2560" width="9.33203125" style="592"/>
    <col min="2561" max="2561" width="19.44140625" style="592" customWidth="1"/>
    <col min="2562" max="2562" width="13" style="592" customWidth="1"/>
    <col min="2563" max="2563" width="8.6640625" style="592" customWidth="1"/>
    <col min="2564" max="2564" width="11" style="592" customWidth="1"/>
    <col min="2565" max="2565" width="11.6640625" style="592" customWidth="1"/>
    <col min="2566" max="2566" width="11.33203125" style="592" customWidth="1"/>
    <col min="2567" max="2567" width="11.109375" style="592" customWidth="1"/>
    <col min="2568" max="2568" width="11.33203125" style="592" customWidth="1"/>
    <col min="2569" max="2569" width="19.77734375" style="592" customWidth="1"/>
    <col min="2570" max="2570" width="12" style="592" customWidth="1"/>
    <col min="2571" max="2571" width="11.33203125" style="592" customWidth="1"/>
    <col min="2572" max="2572" width="9.33203125" style="592"/>
    <col min="2573" max="2573" width="13.77734375" style="592" customWidth="1"/>
    <col min="2574" max="2816" width="9.33203125" style="592"/>
    <col min="2817" max="2817" width="19.44140625" style="592" customWidth="1"/>
    <col min="2818" max="2818" width="13" style="592" customWidth="1"/>
    <col min="2819" max="2819" width="8.6640625" style="592" customWidth="1"/>
    <col min="2820" max="2820" width="11" style="592" customWidth="1"/>
    <col min="2821" max="2821" width="11.6640625" style="592" customWidth="1"/>
    <col min="2822" max="2822" width="11.33203125" style="592" customWidth="1"/>
    <col min="2823" max="2823" width="11.109375" style="592" customWidth="1"/>
    <col min="2824" max="2824" width="11.33203125" style="592" customWidth="1"/>
    <col min="2825" max="2825" width="19.77734375" style="592" customWidth="1"/>
    <col min="2826" max="2826" width="12" style="592" customWidth="1"/>
    <col min="2827" max="2827" width="11.33203125" style="592" customWidth="1"/>
    <col min="2828" max="2828" width="9.33203125" style="592"/>
    <col min="2829" max="2829" width="13.77734375" style="592" customWidth="1"/>
    <col min="2830" max="3072" width="9.33203125" style="592"/>
    <col min="3073" max="3073" width="19.44140625" style="592" customWidth="1"/>
    <col min="3074" max="3074" width="13" style="592" customWidth="1"/>
    <col min="3075" max="3075" width="8.6640625" style="592" customWidth="1"/>
    <col min="3076" max="3076" width="11" style="592" customWidth="1"/>
    <col min="3077" max="3077" width="11.6640625" style="592" customWidth="1"/>
    <col min="3078" max="3078" width="11.33203125" style="592" customWidth="1"/>
    <col min="3079" max="3079" width="11.109375" style="592" customWidth="1"/>
    <col min="3080" max="3080" width="11.33203125" style="592" customWidth="1"/>
    <col min="3081" max="3081" width="19.77734375" style="592" customWidth="1"/>
    <col min="3082" max="3082" width="12" style="592" customWidth="1"/>
    <col min="3083" max="3083" width="11.33203125" style="592" customWidth="1"/>
    <col min="3084" max="3084" width="9.33203125" style="592"/>
    <col min="3085" max="3085" width="13.77734375" style="592" customWidth="1"/>
    <col min="3086" max="3328" width="9.33203125" style="592"/>
    <col min="3329" max="3329" width="19.44140625" style="592" customWidth="1"/>
    <col min="3330" max="3330" width="13" style="592" customWidth="1"/>
    <col min="3331" max="3331" width="8.6640625" style="592" customWidth="1"/>
    <col min="3332" max="3332" width="11" style="592" customWidth="1"/>
    <col min="3333" max="3333" width="11.6640625" style="592" customWidth="1"/>
    <col min="3334" max="3334" width="11.33203125" style="592" customWidth="1"/>
    <col min="3335" max="3335" width="11.109375" style="592" customWidth="1"/>
    <col min="3336" max="3336" width="11.33203125" style="592" customWidth="1"/>
    <col min="3337" max="3337" width="19.77734375" style="592" customWidth="1"/>
    <col min="3338" max="3338" width="12" style="592" customWidth="1"/>
    <col min="3339" max="3339" width="11.33203125" style="592" customWidth="1"/>
    <col min="3340" max="3340" width="9.33203125" style="592"/>
    <col min="3341" max="3341" width="13.77734375" style="592" customWidth="1"/>
    <col min="3342" max="3584" width="9.33203125" style="592"/>
    <col min="3585" max="3585" width="19.44140625" style="592" customWidth="1"/>
    <col min="3586" max="3586" width="13" style="592" customWidth="1"/>
    <col min="3587" max="3587" width="8.6640625" style="592" customWidth="1"/>
    <col min="3588" max="3588" width="11" style="592" customWidth="1"/>
    <col min="3589" max="3589" width="11.6640625" style="592" customWidth="1"/>
    <col min="3590" max="3590" width="11.33203125" style="592" customWidth="1"/>
    <col min="3591" max="3591" width="11.109375" style="592" customWidth="1"/>
    <col min="3592" max="3592" width="11.33203125" style="592" customWidth="1"/>
    <col min="3593" max="3593" width="19.77734375" style="592" customWidth="1"/>
    <col min="3594" max="3594" width="12" style="592" customWidth="1"/>
    <col min="3595" max="3595" width="11.33203125" style="592" customWidth="1"/>
    <col min="3596" max="3596" width="9.33203125" style="592"/>
    <col min="3597" max="3597" width="13.77734375" style="592" customWidth="1"/>
    <col min="3598" max="3840" width="9.33203125" style="592"/>
    <col min="3841" max="3841" width="19.44140625" style="592" customWidth="1"/>
    <col min="3842" max="3842" width="13" style="592" customWidth="1"/>
    <col min="3843" max="3843" width="8.6640625" style="592" customWidth="1"/>
    <col min="3844" max="3844" width="11" style="592" customWidth="1"/>
    <col min="3845" max="3845" width="11.6640625" style="592" customWidth="1"/>
    <col min="3846" max="3846" width="11.33203125" style="592" customWidth="1"/>
    <col min="3847" max="3847" width="11.109375" style="592" customWidth="1"/>
    <col min="3848" max="3848" width="11.33203125" style="592" customWidth="1"/>
    <col min="3849" max="3849" width="19.77734375" style="592" customWidth="1"/>
    <col min="3850" max="3850" width="12" style="592" customWidth="1"/>
    <col min="3851" max="3851" width="11.33203125" style="592" customWidth="1"/>
    <col min="3852" max="3852" width="9.33203125" style="592"/>
    <col min="3853" max="3853" width="13.77734375" style="592" customWidth="1"/>
    <col min="3854" max="4096" width="9.33203125" style="592"/>
    <col min="4097" max="4097" width="19.44140625" style="592" customWidth="1"/>
    <col min="4098" max="4098" width="13" style="592" customWidth="1"/>
    <col min="4099" max="4099" width="8.6640625" style="592" customWidth="1"/>
    <col min="4100" max="4100" width="11" style="592" customWidth="1"/>
    <col min="4101" max="4101" width="11.6640625" style="592" customWidth="1"/>
    <col min="4102" max="4102" width="11.33203125" style="592" customWidth="1"/>
    <col min="4103" max="4103" width="11.109375" style="592" customWidth="1"/>
    <col min="4104" max="4104" width="11.33203125" style="592" customWidth="1"/>
    <col min="4105" max="4105" width="19.77734375" style="592" customWidth="1"/>
    <col min="4106" max="4106" width="12" style="592" customWidth="1"/>
    <col min="4107" max="4107" width="11.33203125" style="592" customWidth="1"/>
    <col min="4108" max="4108" width="9.33203125" style="592"/>
    <col min="4109" max="4109" width="13.77734375" style="592" customWidth="1"/>
    <col min="4110" max="4352" width="9.33203125" style="592"/>
    <col min="4353" max="4353" width="19.44140625" style="592" customWidth="1"/>
    <col min="4354" max="4354" width="13" style="592" customWidth="1"/>
    <col min="4355" max="4355" width="8.6640625" style="592" customWidth="1"/>
    <col min="4356" max="4356" width="11" style="592" customWidth="1"/>
    <col min="4357" max="4357" width="11.6640625" style="592" customWidth="1"/>
    <col min="4358" max="4358" width="11.33203125" style="592" customWidth="1"/>
    <col min="4359" max="4359" width="11.109375" style="592" customWidth="1"/>
    <col min="4360" max="4360" width="11.33203125" style="592" customWidth="1"/>
    <col min="4361" max="4361" width="19.77734375" style="592" customWidth="1"/>
    <col min="4362" max="4362" width="12" style="592" customWidth="1"/>
    <col min="4363" max="4363" width="11.33203125" style="592" customWidth="1"/>
    <col min="4364" max="4364" width="9.33203125" style="592"/>
    <col min="4365" max="4365" width="13.77734375" style="592" customWidth="1"/>
    <col min="4366" max="4608" width="9.33203125" style="592"/>
    <col min="4609" max="4609" width="19.44140625" style="592" customWidth="1"/>
    <col min="4610" max="4610" width="13" style="592" customWidth="1"/>
    <col min="4611" max="4611" width="8.6640625" style="592" customWidth="1"/>
    <col min="4612" max="4612" width="11" style="592" customWidth="1"/>
    <col min="4613" max="4613" width="11.6640625" style="592" customWidth="1"/>
    <col min="4614" max="4614" width="11.33203125" style="592" customWidth="1"/>
    <col min="4615" max="4615" width="11.109375" style="592" customWidth="1"/>
    <col min="4616" max="4616" width="11.33203125" style="592" customWidth="1"/>
    <col min="4617" max="4617" width="19.77734375" style="592" customWidth="1"/>
    <col min="4618" max="4618" width="12" style="592" customWidth="1"/>
    <col min="4619" max="4619" width="11.33203125" style="592" customWidth="1"/>
    <col min="4620" max="4620" width="9.33203125" style="592"/>
    <col min="4621" max="4621" width="13.77734375" style="592" customWidth="1"/>
    <col min="4622" max="4864" width="9.33203125" style="592"/>
    <col min="4865" max="4865" width="19.44140625" style="592" customWidth="1"/>
    <col min="4866" max="4866" width="13" style="592" customWidth="1"/>
    <col min="4867" max="4867" width="8.6640625" style="592" customWidth="1"/>
    <col min="4868" max="4868" width="11" style="592" customWidth="1"/>
    <col min="4869" max="4869" width="11.6640625" style="592" customWidth="1"/>
    <col min="4870" max="4870" width="11.33203125" style="592" customWidth="1"/>
    <col min="4871" max="4871" width="11.109375" style="592" customWidth="1"/>
    <col min="4872" max="4872" width="11.33203125" style="592" customWidth="1"/>
    <col min="4873" max="4873" width="19.77734375" style="592" customWidth="1"/>
    <col min="4874" max="4874" width="12" style="592" customWidth="1"/>
    <col min="4875" max="4875" width="11.33203125" style="592" customWidth="1"/>
    <col min="4876" max="4876" width="9.33203125" style="592"/>
    <col min="4877" max="4877" width="13.77734375" style="592" customWidth="1"/>
    <col min="4878" max="5120" width="9.33203125" style="592"/>
    <col min="5121" max="5121" width="19.44140625" style="592" customWidth="1"/>
    <col min="5122" max="5122" width="13" style="592" customWidth="1"/>
    <col min="5123" max="5123" width="8.6640625" style="592" customWidth="1"/>
    <col min="5124" max="5124" width="11" style="592" customWidth="1"/>
    <col min="5125" max="5125" width="11.6640625" style="592" customWidth="1"/>
    <col min="5126" max="5126" width="11.33203125" style="592" customWidth="1"/>
    <col min="5127" max="5127" width="11.109375" style="592" customWidth="1"/>
    <col min="5128" max="5128" width="11.33203125" style="592" customWidth="1"/>
    <col min="5129" max="5129" width="19.77734375" style="592" customWidth="1"/>
    <col min="5130" max="5130" width="12" style="592" customWidth="1"/>
    <col min="5131" max="5131" width="11.33203125" style="592" customWidth="1"/>
    <col min="5132" max="5132" width="9.33203125" style="592"/>
    <col min="5133" max="5133" width="13.77734375" style="592" customWidth="1"/>
    <col min="5134" max="5376" width="9.33203125" style="592"/>
    <col min="5377" max="5377" width="19.44140625" style="592" customWidth="1"/>
    <col min="5378" max="5378" width="13" style="592" customWidth="1"/>
    <col min="5379" max="5379" width="8.6640625" style="592" customWidth="1"/>
    <col min="5380" max="5380" width="11" style="592" customWidth="1"/>
    <col min="5381" max="5381" width="11.6640625" style="592" customWidth="1"/>
    <col min="5382" max="5382" width="11.33203125" style="592" customWidth="1"/>
    <col min="5383" max="5383" width="11.109375" style="592" customWidth="1"/>
    <col min="5384" max="5384" width="11.33203125" style="592" customWidth="1"/>
    <col min="5385" max="5385" width="19.77734375" style="592" customWidth="1"/>
    <col min="5386" max="5386" width="12" style="592" customWidth="1"/>
    <col min="5387" max="5387" width="11.33203125" style="592" customWidth="1"/>
    <col min="5388" max="5388" width="9.33203125" style="592"/>
    <col min="5389" max="5389" width="13.77734375" style="592" customWidth="1"/>
    <col min="5390" max="5632" width="9.33203125" style="592"/>
    <col min="5633" max="5633" width="19.44140625" style="592" customWidth="1"/>
    <col min="5634" max="5634" width="13" style="592" customWidth="1"/>
    <col min="5635" max="5635" width="8.6640625" style="592" customWidth="1"/>
    <col min="5636" max="5636" width="11" style="592" customWidth="1"/>
    <col min="5637" max="5637" width="11.6640625" style="592" customWidth="1"/>
    <col min="5638" max="5638" width="11.33203125" style="592" customWidth="1"/>
    <col min="5639" max="5639" width="11.109375" style="592" customWidth="1"/>
    <col min="5640" max="5640" width="11.33203125" style="592" customWidth="1"/>
    <col min="5641" max="5641" width="19.77734375" style="592" customWidth="1"/>
    <col min="5642" max="5642" width="12" style="592" customWidth="1"/>
    <col min="5643" max="5643" width="11.33203125" style="592" customWidth="1"/>
    <col min="5644" max="5644" width="9.33203125" style="592"/>
    <col min="5645" max="5645" width="13.77734375" style="592" customWidth="1"/>
    <col min="5646" max="5888" width="9.33203125" style="592"/>
    <col min="5889" max="5889" width="19.44140625" style="592" customWidth="1"/>
    <col min="5890" max="5890" width="13" style="592" customWidth="1"/>
    <col min="5891" max="5891" width="8.6640625" style="592" customWidth="1"/>
    <col min="5892" max="5892" width="11" style="592" customWidth="1"/>
    <col min="5893" max="5893" width="11.6640625" style="592" customWidth="1"/>
    <col min="5894" max="5894" width="11.33203125" style="592" customWidth="1"/>
    <col min="5895" max="5895" width="11.109375" style="592" customWidth="1"/>
    <col min="5896" max="5896" width="11.33203125" style="592" customWidth="1"/>
    <col min="5897" max="5897" width="19.77734375" style="592" customWidth="1"/>
    <col min="5898" max="5898" width="12" style="592" customWidth="1"/>
    <col min="5899" max="5899" width="11.33203125" style="592" customWidth="1"/>
    <col min="5900" max="5900" width="9.33203125" style="592"/>
    <col min="5901" max="5901" width="13.77734375" style="592" customWidth="1"/>
    <col min="5902" max="6144" width="9.33203125" style="592"/>
    <col min="6145" max="6145" width="19.44140625" style="592" customWidth="1"/>
    <col min="6146" max="6146" width="13" style="592" customWidth="1"/>
    <col min="6147" max="6147" width="8.6640625" style="592" customWidth="1"/>
    <col min="6148" max="6148" width="11" style="592" customWidth="1"/>
    <col min="6149" max="6149" width="11.6640625" style="592" customWidth="1"/>
    <col min="6150" max="6150" width="11.33203125" style="592" customWidth="1"/>
    <col min="6151" max="6151" width="11.109375" style="592" customWidth="1"/>
    <col min="6152" max="6152" width="11.33203125" style="592" customWidth="1"/>
    <col min="6153" max="6153" width="19.77734375" style="592" customWidth="1"/>
    <col min="6154" max="6154" width="12" style="592" customWidth="1"/>
    <col min="6155" max="6155" width="11.33203125" style="592" customWidth="1"/>
    <col min="6156" max="6156" width="9.33203125" style="592"/>
    <col min="6157" max="6157" width="13.77734375" style="592" customWidth="1"/>
    <col min="6158" max="6400" width="9.33203125" style="592"/>
    <col min="6401" max="6401" width="19.44140625" style="592" customWidth="1"/>
    <col min="6402" max="6402" width="13" style="592" customWidth="1"/>
    <col min="6403" max="6403" width="8.6640625" style="592" customWidth="1"/>
    <col min="6404" max="6404" width="11" style="592" customWidth="1"/>
    <col min="6405" max="6405" width="11.6640625" style="592" customWidth="1"/>
    <col min="6406" max="6406" width="11.33203125" style="592" customWidth="1"/>
    <col min="6407" max="6407" width="11.109375" style="592" customWidth="1"/>
    <col min="6408" max="6408" width="11.33203125" style="592" customWidth="1"/>
    <col min="6409" max="6409" width="19.77734375" style="592" customWidth="1"/>
    <col min="6410" max="6410" width="12" style="592" customWidth="1"/>
    <col min="6411" max="6411" width="11.33203125" style="592" customWidth="1"/>
    <col min="6412" max="6412" width="9.33203125" style="592"/>
    <col min="6413" max="6413" width="13.77734375" style="592" customWidth="1"/>
    <col min="6414" max="6656" width="9.33203125" style="592"/>
    <col min="6657" max="6657" width="19.44140625" style="592" customWidth="1"/>
    <col min="6658" max="6658" width="13" style="592" customWidth="1"/>
    <col min="6659" max="6659" width="8.6640625" style="592" customWidth="1"/>
    <col min="6660" max="6660" width="11" style="592" customWidth="1"/>
    <col min="6661" max="6661" width="11.6640625" style="592" customWidth="1"/>
    <col min="6662" max="6662" width="11.33203125" style="592" customWidth="1"/>
    <col min="6663" max="6663" width="11.109375" style="592" customWidth="1"/>
    <col min="6664" max="6664" width="11.33203125" style="592" customWidth="1"/>
    <col min="6665" max="6665" width="19.77734375" style="592" customWidth="1"/>
    <col min="6666" max="6666" width="12" style="592" customWidth="1"/>
    <col min="6667" max="6667" width="11.33203125" style="592" customWidth="1"/>
    <col min="6668" max="6668" width="9.33203125" style="592"/>
    <col min="6669" max="6669" width="13.77734375" style="592" customWidth="1"/>
    <col min="6670" max="6912" width="9.33203125" style="592"/>
    <col min="6913" max="6913" width="19.44140625" style="592" customWidth="1"/>
    <col min="6914" max="6914" width="13" style="592" customWidth="1"/>
    <col min="6915" max="6915" width="8.6640625" style="592" customWidth="1"/>
    <col min="6916" max="6916" width="11" style="592" customWidth="1"/>
    <col min="6917" max="6917" width="11.6640625" style="592" customWidth="1"/>
    <col min="6918" max="6918" width="11.33203125" style="592" customWidth="1"/>
    <col min="6919" max="6919" width="11.109375" style="592" customWidth="1"/>
    <col min="6920" max="6920" width="11.33203125" style="592" customWidth="1"/>
    <col min="6921" max="6921" width="19.77734375" style="592" customWidth="1"/>
    <col min="6922" max="6922" width="12" style="592" customWidth="1"/>
    <col min="6923" max="6923" width="11.33203125" style="592" customWidth="1"/>
    <col min="6924" max="6924" width="9.33203125" style="592"/>
    <col min="6925" max="6925" width="13.77734375" style="592" customWidth="1"/>
    <col min="6926" max="7168" width="9.33203125" style="592"/>
    <col min="7169" max="7169" width="19.44140625" style="592" customWidth="1"/>
    <col min="7170" max="7170" width="13" style="592" customWidth="1"/>
    <col min="7171" max="7171" width="8.6640625" style="592" customWidth="1"/>
    <col min="7172" max="7172" width="11" style="592" customWidth="1"/>
    <col min="7173" max="7173" width="11.6640625" style="592" customWidth="1"/>
    <col min="7174" max="7174" width="11.33203125" style="592" customWidth="1"/>
    <col min="7175" max="7175" width="11.109375" style="592" customWidth="1"/>
    <col min="7176" max="7176" width="11.33203125" style="592" customWidth="1"/>
    <col min="7177" max="7177" width="19.77734375" style="592" customWidth="1"/>
    <col min="7178" max="7178" width="12" style="592" customWidth="1"/>
    <col min="7179" max="7179" width="11.33203125" style="592" customWidth="1"/>
    <col min="7180" max="7180" width="9.33203125" style="592"/>
    <col min="7181" max="7181" width="13.77734375" style="592" customWidth="1"/>
    <col min="7182" max="7424" width="9.33203125" style="592"/>
    <col min="7425" max="7425" width="19.44140625" style="592" customWidth="1"/>
    <col min="7426" max="7426" width="13" style="592" customWidth="1"/>
    <col min="7427" max="7427" width="8.6640625" style="592" customWidth="1"/>
    <col min="7428" max="7428" width="11" style="592" customWidth="1"/>
    <col min="7429" max="7429" width="11.6640625" style="592" customWidth="1"/>
    <col min="7430" max="7430" width="11.33203125" style="592" customWidth="1"/>
    <col min="7431" max="7431" width="11.109375" style="592" customWidth="1"/>
    <col min="7432" max="7432" width="11.33203125" style="592" customWidth="1"/>
    <col min="7433" max="7433" width="19.77734375" style="592" customWidth="1"/>
    <col min="7434" max="7434" width="12" style="592" customWidth="1"/>
    <col min="7435" max="7435" width="11.33203125" style="592" customWidth="1"/>
    <col min="7436" max="7436" width="9.33203125" style="592"/>
    <col min="7437" max="7437" width="13.77734375" style="592" customWidth="1"/>
    <col min="7438" max="7680" width="9.33203125" style="592"/>
    <col min="7681" max="7681" width="19.44140625" style="592" customWidth="1"/>
    <col min="7682" max="7682" width="13" style="592" customWidth="1"/>
    <col min="7683" max="7683" width="8.6640625" style="592" customWidth="1"/>
    <col min="7684" max="7684" width="11" style="592" customWidth="1"/>
    <col min="7685" max="7685" width="11.6640625" style="592" customWidth="1"/>
    <col min="7686" max="7686" width="11.33203125" style="592" customWidth="1"/>
    <col min="7687" max="7687" width="11.109375" style="592" customWidth="1"/>
    <col min="7688" max="7688" width="11.33203125" style="592" customWidth="1"/>
    <col min="7689" max="7689" width="19.77734375" style="592" customWidth="1"/>
    <col min="7690" max="7690" width="12" style="592" customWidth="1"/>
    <col min="7691" max="7691" width="11.33203125" style="592" customWidth="1"/>
    <col min="7692" max="7692" width="9.33203125" style="592"/>
    <col min="7693" max="7693" width="13.77734375" style="592" customWidth="1"/>
    <col min="7694" max="7936" width="9.33203125" style="592"/>
    <col min="7937" max="7937" width="19.44140625" style="592" customWidth="1"/>
    <col min="7938" max="7938" width="13" style="592" customWidth="1"/>
    <col min="7939" max="7939" width="8.6640625" style="592" customWidth="1"/>
    <col min="7940" max="7940" width="11" style="592" customWidth="1"/>
    <col min="7941" max="7941" width="11.6640625" style="592" customWidth="1"/>
    <col min="7942" max="7942" width="11.33203125" style="592" customWidth="1"/>
    <col min="7943" max="7943" width="11.109375" style="592" customWidth="1"/>
    <col min="7944" max="7944" width="11.33203125" style="592" customWidth="1"/>
    <col min="7945" max="7945" width="19.77734375" style="592" customWidth="1"/>
    <col min="7946" max="7946" width="12" style="592" customWidth="1"/>
    <col min="7947" max="7947" width="11.33203125" style="592" customWidth="1"/>
    <col min="7948" max="7948" width="9.33203125" style="592"/>
    <col min="7949" max="7949" width="13.77734375" style="592" customWidth="1"/>
    <col min="7950" max="8192" width="9.33203125" style="592"/>
    <col min="8193" max="8193" width="19.44140625" style="592" customWidth="1"/>
    <col min="8194" max="8194" width="13" style="592" customWidth="1"/>
    <col min="8195" max="8195" width="8.6640625" style="592" customWidth="1"/>
    <col min="8196" max="8196" width="11" style="592" customWidth="1"/>
    <col min="8197" max="8197" width="11.6640625" style="592" customWidth="1"/>
    <col min="8198" max="8198" width="11.33203125" style="592" customWidth="1"/>
    <col min="8199" max="8199" width="11.109375" style="592" customWidth="1"/>
    <col min="8200" max="8200" width="11.33203125" style="592" customWidth="1"/>
    <col min="8201" max="8201" width="19.77734375" style="592" customWidth="1"/>
    <col min="8202" max="8202" width="12" style="592" customWidth="1"/>
    <col min="8203" max="8203" width="11.33203125" style="592" customWidth="1"/>
    <col min="8204" max="8204" width="9.33203125" style="592"/>
    <col min="8205" max="8205" width="13.77734375" style="592" customWidth="1"/>
    <col min="8206" max="8448" width="9.33203125" style="592"/>
    <col min="8449" max="8449" width="19.44140625" style="592" customWidth="1"/>
    <col min="8450" max="8450" width="13" style="592" customWidth="1"/>
    <col min="8451" max="8451" width="8.6640625" style="592" customWidth="1"/>
    <col min="8452" max="8452" width="11" style="592" customWidth="1"/>
    <col min="8453" max="8453" width="11.6640625" style="592" customWidth="1"/>
    <col min="8454" max="8454" width="11.33203125" style="592" customWidth="1"/>
    <col min="8455" max="8455" width="11.109375" style="592" customWidth="1"/>
    <col min="8456" max="8456" width="11.33203125" style="592" customWidth="1"/>
    <col min="8457" max="8457" width="19.77734375" style="592" customWidth="1"/>
    <col min="8458" max="8458" width="12" style="592" customWidth="1"/>
    <col min="8459" max="8459" width="11.33203125" style="592" customWidth="1"/>
    <col min="8460" max="8460" width="9.33203125" style="592"/>
    <col min="8461" max="8461" width="13.77734375" style="592" customWidth="1"/>
    <col min="8462" max="8704" width="9.33203125" style="592"/>
    <col min="8705" max="8705" width="19.44140625" style="592" customWidth="1"/>
    <col min="8706" max="8706" width="13" style="592" customWidth="1"/>
    <col min="8707" max="8707" width="8.6640625" style="592" customWidth="1"/>
    <col min="8708" max="8708" width="11" style="592" customWidth="1"/>
    <col min="8709" max="8709" width="11.6640625" style="592" customWidth="1"/>
    <col min="8710" max="8710" width="11.33203125" style="592" customWidth="1"/>
    <col min="8711" max="8711" width="11.109375" style="592" customWidth="1"/>
    <col min="8712" max="8712" width="11.33203125" style="592" customWidth="1"/>
    <col min="8713" max="8713" width="19.77734375" style="592" customWidth="1"/>
    <col min="8714" max="8714" width="12" style="592" customWidth="1"/>
    <col min="8715" max="8715" width="11.33203125" style="592" customWidth="1"/>
    <col min="8716" max="8716" width="9.33203125" style="592"/>
    <col min="8717" max="8717" width="13.77734375" style="592" customWidth="1"/>
    <col min="8718" max="8960" width="9.33203125" style="592"/>
    <col min="8961" max="8961" width="19.44140625" style="592" customWidth="1"/>
    <col min="8962" max="8962" width="13" style="592" customWidth="1"/>
    <col min="8963" max="8963" width="8.6640625" style="592" customWidth="1"/>
    <col min="8964" max="8964" width="11" style="592" customWidth="1"/>
    <col min="8965" max="8965" width="11.6640625" style="592" customWidth="1"/>
    <col min="8966" max="8966" width="11.33203125" style="592" customWidth="1"/>
    <col min="8967" max="8967" width="11.109375" style="592" customWidth="1"/>
    <col min="8968" max="8968" width="11.33203125" style="592" customWidth="1"/>
    <col min="8969" max="8969" width="19.77734375" style="592" customWidth="1"/>
    <col min="8970" max="8970" width="12" style="592" customWidth="1"/>
    <col min="8971" max="8971" width="11.33203125" style="592" customWidth="1"/>
    <col min="8972" max="8972" width="9.33203125" style="592"/>
    <col min="8973" max="8973" width="13.77734375" style="592" customWidth="1"/>
    <col min="8974" max="9216" width="9.33203125" style="592"/>
    <col min="9217" max="9217" width="19.44140625" style="592" customWidth="1"/>
    <col min="9218" max="9218" width="13" style="592" customWidth="1"/>
    <col min="9219" max="9219" width="8.6640625" style="592" customWidth="1"/>
    <col min="9220" max="9220" width="11" style="592" customWidth="1"/>
    <col min="9221" max="9221" width="11.6640625" style="592" customWidth="1"/>
    <col min="9222" max="9222" width="11.33203125" style="592" customWidth="1"/>
    <col min="9223" max="9223" width="11.109375" style="592" customWidth="1"/>
    <col min="9224" max="9224" width="11.33203125" style="592" customWidth="1"/>
    <col min="9225" max="9225" width="19.77734375" style="592" customWidth="1"/>
    <col min="9226" max="9226" width="12" style="592" customWidth="1"/>
    <col min="9227" max="9227" width="11.33203125" style="592" customWidth="1"/>
    <col min="9228" max="9228" width="9.33203125" style="592"/>
    <col min="9229" max="9229" width="13.77734375" style="592" customWidth="1"/>
    <col min="9230" max="9472" width="9.33203125" style="592"/>
    <col min="9473" max="9473" width="19.44140625" style="592" customWidth="1"/>
    <col min="9474" max="9474" width="13" style="592" customWidth="1"/>
    <col min="9475" max="9475" width="8.6640625" style="592" customWidth="1"/>
    <col min="9476" max="9476" width="11" style="592" customWidth="1"/>
    <col min="9477" max="9477" width="11.6640625" style="592" customWidth="1"/>
    <col min="9478" max="9478" width="11.33203125" style="592" customWidth="1"/>
    <col min="9479" max="9479" width="11.109375" style="592" customWidth="1"/>
    <col min="9480" max="9480" width="11.33203125" style="592" customWidth="1"/>
    <col min="9481" max="9481" width="19.77734375" style="592" customWidth="1"/>
    <col min="9482" max="9482" width="12" style="592" customWidth="1"/>
    <col min="9483" max="9483" width="11.33203125" style="592" customWidth="1"/>
    <col min="9484" max="9484" width="9.33203125" style="592"/>
    <col min="9485" max="9485" width="13.77734375" style="592" customWidth="1"/>
    <col min="9486" max="9728" width="9.33203125" style="592"/>
    <col min="9729" max="9729" width="19.44140625" style="592" customWidth="1"/>
    <col min="9730" max="9730" width="13" style="592" customWidth="1"/>
    <col min="9731" max="9731" width="8.6640625" style="592" customWidth="1"/>
    <col min="9732" max="9732" width="11" style="592" customWidth="1"/>
    <col min="9733" max="9733" width="11.6640625" style="592" customWidth="1"/>
    <col min="9734" max="9734" width="11.33203125" style="592" customWidth="1"/>
    <col min="9735" max="9735" width="11.109375" style="592" customWidth="1"/>
    <col min="9736" max="9736" width="11.33203125" style="592" customWidth="1"/>
    <col min="9737" max="9737" width="19.77734375" style="592" customWidth="1"/>
    <col min="9738" max="9738" width="12" style="592" customWidth="1"/>
    <col min="9739" max="9739" width="11.33203125" style="592" customWidth="1"/>
    <col min="9740" max="9740" width="9.33203125" style="592"/>
    <col min="9741" max="9741" width="13.77734375" style="592" customWidth="1"/>
    <col min="9742" max="9984" width="9.33203125" style="592"/>
    <col min="9985" max="9985" width="19.44140625" style="592" customWidth="1"/>
    <col min="9986" max="9986" width="13" style="592" customWidth="1"/>
    <col min="9987" max="9987" width="8.6640625" style="592" customWidth="1"/>
    <col min="9988" max="9988" width="11" style="592" customWidth="1"/>
    <col min="9989" max="9989" width="11.6640625" style="592" customWidth="1"/>
    <col min="9990" max="9990" width="11.33203125" style="592" customWidth="1"/>
    <col min="9991" max="9991" width="11.109375" style="592" customWidth="1"/>
    <col min="9992" max="9992" width="11.33203125" style="592" customWidth="1"/>
    <col min="9993" max="9993" width="19.77734375" style="592" customWidth="1"/>
    <col min="9994" max="9994" width="12" style="592" customWidth="1"/>
    <col min="9995" max="9995" width="11.33203125" style="592" customWidth="1"/>
    <col min="9996" max="9996" width="9.33203125" style="592"/>
    <col min="9997" max="9997" width="13.77734375" style="592" customWidth="1"/>
    <col min="9998" max="10240" width="9.33203125" style="592"/>
    <col min="10241" max="10241" width="19.44140625" style="592" customWidth="1"/>
    <col min="10242" max="10242" width="13" style="592" customWidth="1"/>
    <col min="10243" max="10243" width="8.6640625" style="592" customWidth="1"/>
    <col min="10244" max="10244" width="11" style="592" customWidth="1"/>
    <col min="10245" max="10245" width="11.6640625" style="592" customWidth="1"/>
    <col min="10246" max="10246" width="11.33203125" style="592" customWidth="1"/>
    <col min="10247" max="10247" width="11.109375" style="592" customWidth="1"/>
    <col min="10248" max="10248" width="11.33203125" style="592" customWidth="1"/>
    <col min="10249" max="10249" width="19.77734375" style="592" customWidth="1"/>
    <col min="10250" max="10250" width="12" style="592" customWidth="1"/>
    <col min="10251" max="10251" width="11.33203125" style="592" customWidth="1"/>
    <col min="10252" max="10252" width="9.33203125" style="592"/>
    <col min="10253" max="10253" width="13.77734375" style="592" customWidth="1"/>
    <col min="10254" max="10496" width="9.33203125" style="592"/>
    <col min="10497" max="10497" width="19.44140625" style="592" customWidth="1"/>
    <col min="10498" max="10498" width="13" style="592" customWidth="1"/>
    <col min="10499" max="10499" width="8.6640625" style="592" customWidth="1"/>
    <col min="10500" max="10500" width="11" style="592" customWidth="1"/>
    <col min="10501" max="10501" width="11.6640625" style="592" customWidth="1"/>
    <col min="10502" max="10502" width="11.33203125" style="592" customWidth="1"/>
    <col min="10503" max="10503" width="11.109375" style="592" customWidth="1"/>
    <col min="10504" max="10504" width="11.33203125" style="592" customWidth="1"/>
    <col min="10505" max="10505" width="19.77734375" style="592" customWidth="1"/>
    <col min="10506" max="10506" width="12" style="592" customWidth="1"/>
    <col min="10507" max="10507" width="11.33203125" style="592" customWidth="1"/>
    <col min="10508" max="10508" width="9.33203125" style="592"/>
    <col min="10509" max="10509" width="13.77734375" style="592" customWidth="1"/>
    <col min="10510" max="10752" width="9.33203125" style="592"/>
    <col min="10753" max="10753" width="19.44140625" style="592" customWidth="1"/>
    <col min="10754" max="10754" width="13" style="592" customWidth="1"/>
    <col min="10755" max="10755" width="8.6640625" style="592" customWidth="1"/>
    <col min="10756" max="10756" width="11" style="592" customWidth="1"/>
    <col min="10757" max="10757" width="11.6640625" style="592" customWidth="1"/>
    <col min="10758" max="10758" width="11.33203125" style="592" customWidth="1"/>
    <col min="10759" max="10759" width="11.109375" style="592" customWidth="1"/>
    <col min="10760" max="10760" width="11.33203125" style="592" customWidth="1"/>
    <col min="10761" max="10761" width="19.77734375" style="592" customWidth="1"/>
    <col min="10762" max="10762" width="12" style="592" customWidth="1"/>
    <col min="10763" max="10763" width="11.33203125" style="592" customWidth="1"/>
    <col min="10764" max="10764" width="9.33203125" style="592"/>
    <col min="10765" max="10765" width="13.77734375" style="592" customWidth="1"/>
    <col min="10766" max="11008" width="9.33203125" style="592"/>
    <col min="11009" max="11009" width="19.44140625" style="592" customWidth="1"/>
    <col min="11010" max="11010" width="13" style="592" customWidth="1"/>
    <col min="11011" max="11011" width="8.6640625" style="592" customWidth="1"/>
    <col min="11012" max="11012" width="11" style="592" customWidth="1"/>
    <col min="11013" max="11013" width="11.6640625" style="592" customWidth="1"/>
    <col min="11014" max="11014" width="11.33203125" style="592" customWidth="1"/>
    <col min="11015" max="11015" width="11.109375" style="592" customWidth="1"/>
    <col min="11016" max="11016" width="11.33203125" style="592" customWidth="1"/>
    <col min="11017" max="11017" width="19.77734375" style="592" customWidth="1"/>
    <col min="11018" max="11018" width="12" style="592" customWidth="1"/>
    <col min="11019" max="11019" width="11.33203125" style="592" customWidth="1"/>
    <col min="11020" max="11020" width="9.33203125" style="592"/>
    <col min="11021" max="11021" width="13.77734375" style="592" customWidth="1"/>
    <col min="11022" max="11264" width="9.33203125" style="592"/>
    <col min="11265" max="11265" width="19.44140625" style="592" customWidth="1"/>
    <col min="11266" max="11266" width="13" style="592" customWidth="1"/>
    <col min="11267" max="11267" width="8.6640625" style="592" customWidth="1"/>
    <col min="11268" max="11268" width="11" style="592" customWidth="1"/>
    <col min="11269" max="11269" width="11.6640625" style="592" customWidth="1"/>
    <col min="11270" max="11270" width="11.33203125" style="592" customWidth="1"/>
    <col min="11271" max="11271" width="11.109375" style="592" customWidth="1"/>
    <col min="11272" max="11272" width="11.33203125" style="592" customWidth="1"/>
    <col min="11273" max="11273" width="19.77734375" style="592" customWidth="1"/>
    <col min="11274" max="11274" width="12" style="592" customWidth="1"/>
    <col min="11275" max="11275" width="11.33203125" style="592" customWidth="1"/>
    <col min="11276" max="11276" width="9.33203125" style="592"/>
    <col min="11277" max="11277" width="13.77734375" style="592" customWidth="1"/>
    <col min="11278" max="11520" width="9.33203125" style="592"/>
    <col min="11521" max="11521" width="19.44140625" style="592" customWidth="1"/>
    <col min="11522" max="11522" width="13" style="592" customWidth="1"/>
    <col min="11523" max="11523" width="8.6640625" style="592" customWidth="1"/>
    <col min="11524" max="11524" width="11" style="592" customWidth="1"/>
    <col min="11525" max="11525" width="11.6640625" style="592" customWidth="1"/>
    <col min="11526" max="11526" width="11.33203125" style="592" customWidth="1"/>
    <col min="11527" max="11527" width="11.109375" style="592" customWidth="1"/>
    <col min="11528" max="11528" width="11.33203125" style="592" customWidth="1"/>
    <col min="11529" max="11529" width="19.77734375" style="592" customWidth="1"/>
    <col min="11530" max="11530" width="12" style="592" customWidth="1"/>
    <col min="11531" max="11531" width="11.33203125" style="592" customWidth="1"/>
    <col min="11532" max="11532" width="9.33203125" style="592"/>
    <col min="11533" max="11533" width="13.77734375" style="592" customWidth="1"/>
    <col min="11534" max="11776" width="9.33203125" style="592"/>
    <col min="11777" max="11777" width="19.44140625" style="592" customWidth="1"/>
    <col min="11778" max="11778" width="13" style="592" customWidth="1"/>
    <col min="11779" max="11779" width="8.6640625" style="592" customWidth="1"/>
    <col min="11780" max="11780" width="11" style="592" customWidth="1"/>
    <col min="11781" max="11781" width="11.6640625" style="592" customWidth="1"/>
    <col min="11782" max="11782" width="11.33203125" style="592" customWidth="1"/>
    <col min="11783" max="11783" width="11.109375" style="592" customWidth="1"/>
    <col min="11784" max="11784" width="11.33203125" style="592" customWidth="1"/>
    <col min="11785" max="11785" width="19.77734375" style="592" customWidth="1"/>
    <col min="11786" max="11786" width="12" style="592" customWidth="1"/>
    <col min="11787" max="11787" width="11.33203125" style="592" customWidth="1"/>
    <col min="11788" max="11788" width="9.33203125" style="592"/>
    <col min="11789" max="11789" width="13.77734375" style="592" customWidth="1"/>
    <col min="11790" max="12032" width="9.33203125" style="592"/>
    <col min="12033" max="12033" width="19.44140625" style="592" customWidth="1"/>
    <col min="12034" max="12034" width="13" style="592" customWidth="1"/>
    <col min="12035" max="12035" width="8.6640625" style="592" customWidth="1"/>
    <col min="12036" max="12036" width="11" style="592" customWidth="1"/>
    <col min="12037" max="12037" width="11.6640625" style="592" customWidth="1"/>
    <col min="12038" max="12038" width="11.33203125" style="592" customWidth="1"/>
    <col min="12039" max="12039" width="11.109375" style="592" customWidth="1"/>
    <col min="12040" max="12040" width="11.33203125" style="592" customWidth="1"/>
    <col min="12041" max="12041" width="19.77734375" style="592" customWidth="1"/>
    <col min="12042" max="12042" width="12" style="592" customWidth="1"/>
    <col min="12043" max="12043" width="11.33203125" style="592" customWidth="1"/>
    <col min="12044" max="12044" width="9.33203125" style="592"/>
    <col min="12045" max="12045" width="13.77734375" style="592" customWidth="1"/>
    <col min="12046" max="12288" width="9.33203125" style="592"/>
    <col min="12289" max="12289" width="19.44140625" style="592" customWidth="1"/>
    <col min="12290" max="12290" width="13" style="592" customWidth="1"/>
    <col min="12291" max="12291" width="8.6640625" style="592" customWidth="1"/>
    <col min="12292" max="12292" width="11" style="592" customWidth="1"/>
    <col min="12293" max="12293" width="11.6640625" style="592" customWidth="1"/>
    <col min="12294" max="12294" width="11.33203125" style="592" customWidth="1"/>
    <col min="12295" max="12295" width="11.109375" style="592" customWidth="1"/>
    <col min="12296" max="12296" width="11.33203125" style="592" customWidth="1"/>
    <col min="12297" max="12297" width="19.77734375" style="592" customWidth="1"/>
    <col min="12298" max="12298" width="12" style="592" customWidth="1"/>
    <col min="12299" max="12299" width="11.33203125" style="592" customWidth="1"/>
    <col min="12300" max="12300" width="9.33203125" style="592"/>
    <col min="12301" max="12301" width="13.77734375" style="592" customWidth="1"/>
    <col min="12302" max="12544" width="9.33203125" style="592"/>
    <col min="12545" max="12545" width="19.44140625" style="592" customWidth="1"/>
    <col min="12546" max="12546" width="13" style="592" customWidth="1"/>
    <col min="12547" max="12547" width="8.6640625" style="592" customWidth="1"/>
    <col min="12548" max="12548" width="11" style="592" customWidth="1"/>
    <col min="12549" max="12549" width="11.6640625" style="592" customWidth="1"/>
    <col min="12550" max="12550" width="11.33203125" style="592" customWidth="1"/>
    <col min="12551" max="12551" width="11.109375" style="592" customWidth="1"/>
    <col min="12552" max="12552" width="11.33203125" style="592" customWidth="1"/>
    <col min="12553" max="12553" width="19.77734375" style="592" customWidth="1"/>
    <col min="12554" max="12554" width="12" style="592" customWidth="1"/>
    <col min="12555" max="12555" width="11.33203125" style="592" customWidth="1"/>
    <col min="12556" max="12556" width="9.33203125" style="592"/>
    <col min="12557" max="12557" width="13.77734375" style="592" customWidth="1"/>
    <col min="12558" max="12800" width="9.33203125" style="592"/>
    <col min="12801" max="12801" width="19.44140625" style="592" customWidth="1"/>
    <col min="12802" max="12802" width="13" style="592" customWidth="1"/>
    <col min="12803" max="12803" width="8.6640625" style="592" customWidth="1"/>
    <col min="12804" max="12804" width="11" style="592" customWidth="1"/>
    <col min="12805" max="12805" width="11.6640625" style="592" customWidth="1"/>
    <col min="12806" max="12806" width="11.33203125" style="592" customWidth="1"/>
    <col min="12807" max="12807" width="11.109375" style="592" customWidth="1"/>
    <col min="12808" max="12808" width="11.33203125" style="592" customWidth="1"/>
    <col min="12809" max="12809" width="19.77734375" style="592" customWidth="1"/>
    <col min="12810" max="12810" width="12" style="592" customWidth="1"/>
    <col min="12811" max="12811" width="11.33203125" style="592" customWidth="1"/>
    <col min="12812" max="12812" width="9.33203125" style="592"/>
    <col min="12813" max="12813" width="13.77734375" style="592" customWidth="1"/>
    <col min="12814" max="13056" width="9.33203125" style="592"/>
    <col min="13057" max="13057" width="19.44140625" style="592" customWidth="1"/>
    <col min="13058" max="13058" width="13" style="592" customWidth="1"/>
    <col min="13059" max="13059" width="8.6640625" style="592" customWidth="1"/>
    <col min="13060" max="13060" width="11" style="592" customWidth="1"/>
    <col min="13061" max="13061" width="11.6640625" style="592" customWidth="1"/>
    <col min="13062" max="13062" width="11.33203125" style="592" customWidth="1"/>
    <col min="13063" max="13063" width="11.109375" style="592" customWidth="1"/>
    <col min="13064" max="13064" width="11.33203125" style="592" customWidth="1"/>
    <col min="13065" max="13065" width="19.77734375" style="592" customWidth="1"/>
    <col min="13066" max="13066" width="12" style="592" customWidth="1"/>
    <col min="13067" max="13067" width="11.33203125" style="592" customWidth="1"/>
    <col min="13068" max="13068" width="9.33203125" style="592"/>
    <col min="13069" max="13069" width="13.77734375" style="592" customWidth="1"/>
    <col min="13070" max="13312" width="9.33203125" style="592"/>
    <col min="13313" max="13313" width="19.44140625" style="592" customWidth="1"/>
    <col min="13314" max="13314" width="13" style="592" customWidth="1"/>
    <col min="13315" max="13315" width="8.6640625" style="592" customWidth="1"/>
    <col min="13316" max="13316" width="11" style="592" customWidth="1"/>
    <col min="13317" max="13317" width="11.6640625" style="592" customWidth="1"/>
    <col min="13318" max="13318" width="11.33203125" style="592" customWidth="1"/>
    <col min="13319" max="13319" width="11.109375" style="592" customWidth="1"/>
    <col min="13320" max="13320" width="11.33203125" style="592" customWidth="1"/>
    <col min="13321" max="13321" width="19.77734375" style="592" customWidth="1"/>
    <col min="13322" max="13322" width="12" style="592" customWidth="1"/>
    <col min="13323" max="13323" width="11.33203125" style="592" customWidth="1"/>
    <col min="13324" max="13324" width="9.33203125" style="592"/>
    <col min="13325" max="13325" width="13.77734375" style="592" customWidth="1"/>
    <col min="13326" max="13568" width="9.33203125" style="592"/>
    <col min="13569" max="13569" width="19.44140625" style="592" customWidth="1"/>
    <col min="13570" max="13570" width="13" style="592" customWidth="1"/>
    <col min="13571" max="13571" width="8.6640625" style="592" customWidth="1"/>
    <col min="13572" max="13572" width="11" style="592" customWidth="1"/>
    <col min="13573" max="13573" width="11.6640625" style="592" customWidth="1"/>
    <col min="13574" max="13574" width="11.33203125" style="592" customWidth="1"/>
    <col min="13575" max="13575" width="11.109375" style="592" customWidth="1"/>
    <col min="13576" max="13576" width="11.33203125" style="592" customWidth="1"/>
    <col min="13577" max="13577" width="19.77734375" style="592" customWidth="1"/>
    <col min="13578" max="13578" width="12" style="592" customWidth="1"/>
    <col min="13579" max="13579" width="11.33203125" style="592" customWidth="1"/>
    <col min="13580" max="13580" width="9.33203125" style="592"/>
    <col min="13581" max="13581" width="13.77734375" style="592" customWidth="1"/>
    <col min="13582" max="13824" width="9.33203125" style="592"/>
    <col min="13825" max="13825" width="19.44140625" style="592" customWidth="1"/>
    <col min="13826" max="13826" width="13" style="592" customWidth="1"/>
    <col min="13827" max="13827" width="8.6640625" style="592" customWidth="1"/>
    <col min="13828" max="13828" width="11" style="592" customWidth="1"/>
    <col min="13829" max="13829" width="11.6640625" style="592" customWidth="1"/>
    <col min="13830" max="13830" width="11.33203125" style="592" customWidth="1"/>
    <col min="13831" max="13831" width="11.109375" style="592" customWidth="1"/>
    <col min="13832" max="13832" width="11.33203125" style="592" customWidth="1"/>
    <col min="13833" max="13833" width="19.77734375" style="592" customWidth="1"/>
    <col min="13834" max="13834" width="12" style="592" customWidth="1"/>
    <col min="13835" max="13835" width="11.33203125" style="592" customWidth="1"/>
    <col min="13836" max="13836" width="9.33203125" style="592"/>
    <col min="13837" max="13837" width="13.77734375" style="592" customWidth="1"/>
    <col min="13838" max="14080" width="9.33203125" style="592"/>
    <col min="14081" max="14081" width="19.44140625" style="592" customWidth="1"/>
    <col min="14082" max="14082" width="13" style="592" customWidth="1"/>
    <col min="14083" max="14083" width="8.6640625" style="592" customWidth="1"/>
    <col min="14084" max="14084" width="11" style="592" customWidth="1"/>
    <col min="14085" max="14085" width="11.6640625" style="592" customWidth="1"/>
    <col min="14086" max="14086" width="11.33203125" style="592" customWidth="1"/>
    <col min="14087" max="14087" width="11.109375" style="592" customWidth="1"/>
    <col min="14088" max="14088" width="11.33203125" style="592" customWidth="1"/>
    <col min="14089" max="14089" width="19.77734375" style="592" customWidth="1"/>
    <col min="14090" max="14090" width="12" style="592" customWidth="1"/>
    <col min="14091" max="14091" width="11.33203125" style="592" customWidth="1"/>
    <col min="14092" max="14092" width="9.33203125" style="592"/>
    <col min="14093" max="14093" width="13.77734375" style="592" customWidth="1"/>
    <col min="14094" max="14336" width="9.33203125" style="592"/>
    <col min="14337" max="14337" width="19.44140625" style="592" customWidth="1"/>
    <col min="14338" max="14338" width="13" style="592" customWidth="1"/>
    <col min="14339" max="14339" width="8.6640625" style="592" customWidth="1"/>
    <col min="14340" max="14340" width="11" style="592" customWidth="1"/>
    <col min="14341" max="14341" width="11.6640625" style="592" customWidth="1"/>
    <col min="14342" max="14342" width="11.33203125" style="592" customWidth="1"/>
    <col min="14343" max="14343" width="11.109375" style="592" customWidth="1"/>
    <col min="14344" max="14344" width="11.33203125" style="592" customWidth="1"/>
    <col min="14345" max="14345" width="19.77734375" style="592" customWidth="1"/>
    <col min="14346" max="14346" width="12" style="592" customWidth="1"/>
    <col min="14347" max="14347" width="11.33203125" style="592" customWidth="1"/>
    <col min="14348" max="14348" width="9.33203125" style="592"/>
    <col min="14349" max="14349" width="13.77734375" style="592" customWidth="1"/>
    <col min="14350" max="14592" width="9.33203125" style="592"/>
    <col min="14593" max="14593" width="19.44140625" style="592" customWidth="1"/>
    <col min="14594" max="14594" width="13" style="592" customWidth="1"/>
    <col min="14595" max="14595" width="8.6640625" style="592" customWidth="1"/>
    <col min="14596" max="14596" width="11" style="592" customWidth="1"/>
    <col min="14597" max="14597" width="11.6640625" style="592" customWidth="1"/>
    <col min="14598" max="14598" width="11.33203125" style="592" customWidth="1"/>
    <col min="14599" max="14599" width="11.109375" style="592" customWidth="1"/>
    <col min="14600" max="14600" width="11.33203125" style="592" customWidth="1"/>
    <col min="14601" max="14601" width="19.77734375" style="592" customWidth="1"/>
    <col min="14602" max="14602" width="12" style="592" customWidth="1"/>
    <col min="14603" max="14603" width="11.33203125" style="592" customWidth="1"/>
    <col min="14604" max="14604" width="9.33203125" style="592"/>
    <col min="14605" max="14605" width="13.77734375" style="592" customWidth="1"/>
    <col min="14606" max="14848" width="9.33203125" style="592"/>
    <col min="14849" max="14849" width="19.44140625" style="592" customWidth="1"/>
    <col min="14850" max="14850" width="13" style="592" customWidth="1"/>
    <col min="14851" max="14851" width="8.6640625" style="592" customWidth="1"/>
    <col min="14852" max="14852" width="11" style="592" customWidth="1"/>
    <col min="14853" max="14853" width="11.6640625" style="592" customWidth="1"/>
    <col min="14854" max="14854" width="11.33203125" style="592" customWidth="1"/>
    <col min="14855" max="14855" width="11.109375" style="592" customWidth="1"/>
    <col min="14856" max="14856" width="11.33203125" style="592" customWidth="1"/>
    <col min="14857" max="14857" width="19.77734375" style="592" customWidth="1"/>
    <col min="14858" max="14858" width="12" style="592" customWidth="1"/>
    <col min="14859" max="14859" width="11.33203125" style="592" customWidth="1"/>
    <col min="14860" max="14860" width="9.33203125" style="592"/>
    <col min="14861" max="14861" width="13.77734375" style="592" customWidth="1"/>
    <col min="14862" max="15104" width="9.33203125" style="592"/>
    <col min="15105" max="15105" width="19.44140625" style="592" customWidth="1"/>
    <col min="15106" max="15106" width="13" style="592" customWidth="1"/>
    <col min="15107" max="15107" width="8.6640625" style="592" customWidth="1"/>
    <col min="15108" max="15108" width="11" style="592" customWidth="1"/>
    <col min="15109" max="15109" width="11.6640625" style="592" customWidth="1"/>
    <col min="15110" max="15110" width="11.33203125" style="592" customWidth="1"/>
    <col min="15111" max="15111" width="11.109375" style="592" customWidth="1"/>
    <col min="15112" max="15112" width="11.33203125" style="592" customWidth="1"/>
    <col min="15113" max="15113" width="19.77734375" style="592" customWidth="1"/>
    <col min="15114" max="15114" width="12" style="592" customWidth="1"/>
    <col min="15115" max="15115" width="11.33203125" style="592" customWidth="1"/>
    <col min="15116" max="15116" width="9.33203125" style="592"/>
    <col min="15117" max="15117" width="13.77734375" style="592" customWidth="1"/>
    <col min="15118" max="15360" width="9.33203125" style="592"/>
    <col min="15361" max="15361" width="19.44140625" style="592" customWidth="1"/>
    <col min="15362" max="15362" width="13" style="592" customWidth="1"/>
    <col min="15363" max="15363" width="8.6640625" style="592" customWidth="1"/>
    <col min="15364" max="15364" width="11" style="592" customWidth="1"/>
    <col min="15365" max="15365" width="11.6640625" style="592" customWidth="1"/>
    <col min="15366" max="15366" width="11.33203125" style="592" customWidth="1"/>
    <col min="15367" max="15367" width="11.109375" style="592" customWidth="1"/>
    <col min="15368" max="15368" width="11.33203125" style="592" customWidth="1"/>
    <col min="15369" max="15369" width="19.77734375" style="592" customWidth="1"/>
    <col min="15370" max="15370" width="12" style="592" customWidth="1"/>
    <col min="15371" max="15371" width="11.33203125" style="592" customWidth="1"/>
    <col min="15372" max="15372" width="9.33203125" style="592"/>
    <col min="15373" max="15373" width="13.77734375" style="592" customWidth="1"/>
    <col min="15374" max="15616" width="9.33203125" style="592"/>
    <col min="15617" max="15617" width="19.44140625" style="592" customWidth="1"/>
    <col min="15618" max="15618" width="13" style="592" customWidth="1"/>
    <col min="15619" max="15619" width="8.6640625" style="592" customWidth="1"/>
    <col min="15620" max="15620" width="11" style="592" customWidth="1"/>
    <col min="15621" max="15621" width="11.6640625" style="592" customWidth="1"/>
    <col min="15622" max="15622" width="11.33203125" style="592" customWidth="1"/>
    <col min="15623" max="15623" width="11.109375" style="592" customWidth="1"/>
    <col min="15624" max="15624" width="11.33203125" style="592" customWidth="1"/>
    <col min="15625" max="15625" width="19.77734375" style="592" customWidth="1"/>
    <col min="15626" max="15626" width="12" style="592" customWidth="1"/>
    <col min="15627" max="15627" width="11.33203125" style="592" customWidth="1"/>
    <col min="15628" max="15628" width="9.33203125" style="592"/>
    <col min="15629" max="15629" width="13.77734375" style="592" customWidth="1"/>
    <col min="15630" max="15872" width="9.33203125" style="592"/>
    <col min="15873" max="15873" width="19.44140625" style="592" customWidth="1"/>
    <col min="15874" max="15874" width="13" style="592" customWidth="1"/>
    <col min="15875" max="15875" width="8.6640625" style="592" customWidth="1"/>
    <col min="15876" max="15876" width="11" style="592" customWidth="1"/>
    <col min="15877" max="15877" width="11.6640625" style="592" customWidth="1"/>
    <col min="15878" max="15878" width="11.33203125" style="592" customWidth="1"/>
    <col min="15879" max="15879" width="11.109375" style="592" customWidth="1"/>
    <col min="15880" max="15880" width="11.33203125" style="592" customWidth="1"/>
    <col min="15881" max="15881" width="19.77734375" style="592" customWidth="1"/>
    <col min="15882" max="15882" width="12" style="592" customWidth="1"/>
    <col min="15883" max="15883" width="11.33203125" style="592" customWidth="1"/>
    <col min="15884" max="15884" width="9.33203125" style="592"/>
    <col min="15885" max="15885" width="13.77734375" style="592" customWidth="1"/>
    <col min="15886" max="16128" width="9.33203125" style="592"/>
    <col min="16129" max="16129" width="19.44140625" style="592" customWidth="1"/>
    <col min="16130" max="16130" width="13" style="592" customWidth="1"/>
    <col min="16131" max="16131" width="8.6640625" style="592" customWidth="1"/>
    <col min="16132" max="16132" width="11" style="592" customWidth="1"/>
    <col min="16133" max="16133" width="11.6640625" style="592" customWidth="1"/>
    <col min="16134" max="16134" width="11.33203125" style="592" customWidth="1"/>
    <col min="16135" max="16135" width="11.109375" style="592" customWidth="1"/>
    <col min="16136" max="16136" width="11.33203125" style="592" customWidth="1"/>
    <col min="16137" max="16137" width="19.77734375" style="592" customWidth="1"/>
    <col min="16138" max="16138" width="12" style="592" customWidth="1"/>
    <col min="16139" max="16139" width="11.33203125" style="592" customWidth="1"/>
    <col min="16140" max="16140" width="9.33203125" style="592"/>
    <col min="16141" max="16141" width="13.77734375" style="592" customWidth="1"/>
    <col min="16142" max="16384" width="9.33203125" style="592"/>
  </cols>
  <sheetData>
    <row r="1" spans="1:14" ht="12.75" customHeight="1" x14ac:dyDescent="0.25">
      <c r="A1" s="1883" t="s">
        <v>0</v>
      </c>
      <c r="B1" s="831" t="s">
        <v>1282</v>
      </c>
      <c r="C1" s="831" t="s">
        <v>1455</v>
      </c>
      <c r="D1" s="831" t="s">
        <v>1456</v>
      </c>
      <c r="E1" s="831" t="s">
        <v>1457</v>
      </c>
      <c r="F1" s="831" t="s">
        <v>1458</v>
      </c>
      <c r="G1" s="831" t="s">
        <v>1459</v>
      </c>
      <c r="H1" s="831" t="s">
        <v>1460</v>
      </c>
      <c r="I1" s="832" t="s">
        <v>1226</v>
      </c>
      <c r="J1" s="831" t="s">
        <v>1461</v>
      </c>
      <c r="K1" s="831" t="s">
        <v>1462</v>
      </c>
      <c r="L1" s="832" t="s">
        <v>41</v>
      </c>
      <c r="M1" s="832" t="s">
        <v>1232</v>
      </c>
    </row>
    <row r="2" spans="1:14" ht="90.75" customHeight="1" x14ac:dyDescent="0.25">
      <c r="A2" s="1884"/>
      <c r="B2" s="833" t="s">
        <v>1463</v>
      </c>
      <c r="C2" s="833" t="s">
        <v>1464</v>
      </c>
      <c r="D2" s="833" t="s">
        <v>1465</v>
      </c>
      <c r="E2" s="833" t="s">
        <v>1466</v>
      </c>
      <c r="F2" s="833" t="s">
        <v>1467</v>
      </c>
      <c r="G2" s="833" t="s">
        <v>1468</v>
      </c>
      <c r="H2" s="833" t="s">
        <v>1469</v>
      </c>
      <c r="I2" s="834" t="s">
        <v>1470</v>
      </c>
      <c r="J2" s="833" t="s">
        <v>1471</v>
      </c>
      <c r="K2" s="833" t="s">
        <v>1472</v>
      </c>
      <c r="L2" s="834" t="s">
        <v>1473</v>
      </c>
      <c r="M2" s="835" t="s">
        <v>1474</v>
      </c>
    </row>
    <row r="3" spans="1:14" ht="17.25" customHeight="1" x14ac:dyDescent="0.25">
      <c r="A3" s="836" t="s">
        <v>755</v>
      </c>
      <c r="B3" s="1266">
        <v>16533</v>
      </c>
      <c r="C3" s="1266"/>
      <c r="D3" s="1323">
        <v>1636505</v>
      </c>
      <c r="E3" s="1266">
        <v>167174</v>
      </c>
      <c r="F3" s="1266">
        <v>1374942</v>
      </c>
      <c r="G3" s="1323">
        <v>38940</v>
      </c>
      <c r="H3" s="1323">
        <v>84344</v>
      </c>
      <c r="I3" s="889">
        <f t="shared" ref="I3:I20" si="0">SUM(B3+C3+D3-E3-F3-G3-H3)</f>
        <v>-12362</v>
      </c>
      <c r="J3" s="1266">
        <v>69</v>
      </c>
      <c r="K3" s="1323"/>
      <c r="L3" s="889">
        <f t="shared" ref="L3:L20" si="1">SUM(J3-K3)</f>
        <v>69</v>
      </c>
      <c r="M3" s="889">
        <f t="shared" ref="M3:M20" si="2">SUM(L3,I3)</f>
        <v>-12293</v>
      </c>
    </row>
    <row r="4" spans="1:14" ht="19.5" customHeight="1" x14ac:dyDescent="0.25">
      <c r="A4" s="836" t="s">
        <v>1345</v>
      </c>
      <c r="B4" s="1266">
        <v>246061</v>
      </c>
      <c r="C4" s="1266"/>
      <c r="D4" s="1323">
        <v>483026</v>
      </c>
      <c r="E4" s="1266">
        <v>473019</v>
      </c>
      <c r="F4" s="1266">
        <v>155500</v>
      </c>
      <c r="G4" s="1323">
        <v>6918</v>
      </c>
      <c r="H4" s="1323">
        <v>42662</v>
      </c>
      <c r="I4" s="889">
        <f t="shared" si="0"/>
        <v>50988</v>
      </c>
      <c r="J4" s="1266">
        <v>43</v>
      </c>
      <c r="K4" s="1323"/>
      <c r="L4" s="889">
        <f t="shared" si="1"/>
        <v>43</v>
      </c>
      <c r="M4" s="889">
        <f t="shared" si="2"/>
        <v>51031</v>
      </c>
    </row>
    <row r="5" spans="1:14" ht="15" customHeight="1" x14ac:dyDescent="0.25">
      <c r="A5" s="837" t="s">
        <v>1475</v>
      </c>
      <c r="B5" s="1266">
        <v>64592</v>
      </c>
      <c r="C5" s="1266"/>
      <c r="D5" s="1323">
        <v>628282</v>
      </c>
      <c r="E5" s="1266">
        <v>86827</v>
      </c>
      <c r="F5" s="1266">
        <v>550664</v>
      </c>
      <c r="G5" s="1323">
        <v>18871</v>
      </c>
      <c r="H5" s="1323">
        <v>19925</v>
      </c>
      <c r="I5" s="889">
        <f t="shared" si="0"/>
        <v>16587</v>
      </c>
      <c r="J5" s="1266">
        <v>14</v>
      </c>
      <c r="K5" s="1323"/>
      <c r="L5" s="889">
        <f t="shared" si="1"/>
        <v>14</v>
      </c>
      <c r="M5" s="889">
        <f t="shared" si="2"/>
        <v>16601</v>
      </c>
    </row>
    <row r="6" spans="1:14" ht="24.9" customHeight="1" x14ac:dyDescent="0.25">
      <c r="A6" s="837" t="s">
        <v>1476</v>
      </c>
      <c r="B6" s="1266">
        <v>2329</v>
      </c>
      <c r="C6" s="1266"/>
      <c r="D6" s="1323">
        <v>586958</v>
      </c>
      <c r="E6" s="1266">
        <v>180785</v>
      </c>
      <c r="F6" s="1266">
        <v>372339</v>
      </c>
      <c r="G6" s="1323">
        <v>21172</v>
      </c>
      <c r="H6" s="1323">
        <v>6208</v>
      </c>
      <c r="I6" s="889">
        <f t="shared" si="0"/>
        <v>8783</v>
      </c>
      <c r="J6" s="1266">
        <v>143</v>
      </c>
      <c r="K6" s="1323"/>
      <c r="L6" s="889">
        <f t="shared" si="1"/>
        <v>143</v>
      </c>
      <c r="M6" s="889">
        <f t="shared" si="2"/>
        <v>8926</v>
      </c>
    </row>
    <row r="7" spans="1:14" ht="39" customHeight="1" x14ac:dyDescent="0.25">
      <c r="A7" s="838" t="s">
        <v>1477</v>
      </c>
      <c r="B7" s="1266">
        <v>1465</v>
      </c>
      <c r="C7" s="1266"/>
      <c r="D7" s="1323">
        <v>271528</v>
      </c>
      <c r="E7" s="1266">
        <v>14203</v>
      </c>
      <c r="F7" s="1266">
        <v>244622</v>
      </c>
      <c r="G7" s="1323">
        <v>3973</v>
      </c>
      <c r="H7" s="1323">
        <v>7108</v>
      </c>
      <c r="I7" s="889">
        <f t="shared" si="0"/>
        <v>3087</v>
      </c>
      <c r="J7" s="1266">
        <v>20</v>
      </c>
      <c r="K7" s="1323"/>
      <c r="L7" s="889">
        <f t="shared" si="1"/>
        <v>20</v>
      </c>
      <c r="M7" s="889">
        <f t="shared" si="2"/>
        <v>3107</v>
      </c>
    </row>
    <row r="8" spans="1:14" ht="24.9" customHeight="1" x14ac:dyDescent="0.25">
      <c r="A8" s="837" t="s">
        <v>1478</v>
      </c>
      <c r="B8" s="1266">
        <v>7880</v>
      </c>
      <c r="C8" s="1266"/>
      <c r="D8" s="1323">
        <v>363597</v>
      </c>
      <c r="E8" s="1266">
        <v>45785</v>
      </c>
      <c r="F8" s="1266">
        <v>310022</v>
      </c>
      <c r="G8" s="1323">
        <v>8627</v>
      </c>
      <c r="H8" s="1323">
        <v>10101</v>
      </c>
      <c r="I8" s="889">
        <f t="shared" si="0"/>
        <v>-3058</v>
      </c>
      <c r="J8" s="1266">
        <v>3</v>
      </c>
      <c r="K8" s="1323"/>
      <c r="L8" s="889">
        <f t="shared" si="1"/>
        <v>3</v>
      </c>
      <c r="M8" s="889">
        <f t="shared" si="2"/>
        <v>-3055</v>
      </c>
    </row>
    <row r="9" spans="1:14" ht="24.9" customHeight="1" x14ac:dyDescent="0.25">
      <c r="A9" s="837" t="s">
        <v>1479</v>
      </c>
      <c r="B9" s="1266">
        <v>8411</v>
      </c>
      <c r="C9" s="1266"/>
      <c r="D9" s="1323">
        <v>305259</v>
      </c>
      <c r="E9" s="1266">
        <v>56728</v>
      </c>
      <c r="F9" s="1266">
        <v>239898</v>
      </c>
      <c r="G9" s="1323">
        <v>7307</v>
      </c>
      <c r="H9" s="1323">
        <v>11230</v>
      </c>
      <c r="I9" s="889">
        <f t="shared" si="0"/>
        <v>-1493</v>
      </c>
      <c r="J9" s="1266">
        <v>6</v>
      </c>
      <c r="K9" s="1323"/>
      <c r="L9" s="889">
        <f t="shared" si="1"/>
        <v>6</v>
      </c>
      <c r="M9" s="889">
        <f t="shared" si="2"/>
        <v>-1487</v>
      </c>
    </row>
    <row r="10" spans="1:14" ht="24.9" customHeight="1" x14ac:dyDescent="0.25">
      <c r="A10" s="837" t="s">
        <v>762</v>
      </c>
      <c r="B10" s="1266">
        <v>8708</v>
      </c>
      <c r="C10" s="1266"/>
      <c r="D10" s="1323">
        <v>346837</v>
      </c>
      <c r="E10" s="1266">
        <v>63038</v>
      </c>
      <c r="F10" s="1266">
        <v>260823</v>
      </c>
      <c r="G10" s="1323">
        <v>13786</v>
      </c>
      <c r="H10" s="1323">
        <v>14183</v>
      </c>
      <c r="I10" s="889">
        <f t="shared" si="0"/>
        <v>3715</v>
      </c>
      <c r="J10" s="1266">
        <v>13</v>
      </c>
      <c r="K10" s="1323"/>
      <c r="L10" s="889">
        <f t="shared" si="1"/>
        <v>13</v>
      </c>
      <c r="M10" s="889">
        <f t="shared" si="2"/>
        <v>3728</v>
      </c>
      <c r="N10" s="592" t="s">
        <v>1480</v>
      </c>
    </row>
    <row r="11" spans="1:14" ht="23.25" customHeight="1" x14ac:dyDescent="0.25">
      <c r="A11" s="837" t="s">
        <v>1481</v>
      </c>
      <c r="B11" s="1266">
        <v>6062</v>
      </c>
      <c r="C11" s="1266"/>
      <c r="D11" s="1323">
        <v>331062</v>
      </c>
      <c r="E11" s="1266">
        <v>42425</v>
      </c>
      <c r="F11" s="1266">
        <v>269545</v>
      </c>
      <c r="G11" s="1323">
        <v>7380</v>
      </c>
      <c r="H11" s="1323">
        <v>9156</v>
      </c>
      <c r="I11" s="889">
        <f t="shared" si="0"/>
        <v>8618</v>
      </c>
      <c r="J11" s="1266">
        <v>4</v>
      </c>
      <c r="K11" s="1323"/>
      <c r="L11" s="889">
        <f t="shared" si="1"/>
        <v>4</v>
      </c>
      <c r="M11" s="889">
        <f t="shared" si="2"/>
        <v>8622</v>
      </c>
    </row>
    <row r="12" spans="1:14" ht="24" customHeight="1" x14ac:dyDescent="0.25">
      <c r="A12" s="293" t="s">
        <v>764</v>
      </c>
      <c r="B12" s="1266"/>
      <c r="C12" s="1266"/>
      <c r="D12" s="1323">
        <v>55805</v>
      </c>
      <c r="E12" s="1266">
        <v>2015</v>
      </c>
      <c r="F12" s="1266">
        <v>52935</v>
      </c>
      <c r="G12" s="1323">
        <v>38</v>
      </c>
      <c r="H12" s="1323">
        <v>878</v>
      </c>
      <c r="I12" s="889">
        <f t="shared" si="0"/>
        <v>-61</v>
      </c>
      <c r="J12" s="1266">
        <v>2</v>
      </c>
      <c r="K12" s="1323"/>
      <c r="L12" s="889">
        <f t="shared" si="1"/>
        <v>2</v>
      </c>
      <c r="M12" s="889">
        <f t="shared" si="2"/>
        <v>-59</v>
      </c>
    </row>
    <row r="13" spans="1:14" ht="23.25" customHeight="1" x14ac:dyDescent="0.25">
      <c r="A13" s="839" t="s">
        <v>765</v>
      </c>
      <c r="B13" s="1266">
        <v>55022</v>
      </c>
      <c r="C13" s="1266"/>
      <c r="D13" s="1323">
        <v>301072</v>
      </c>
      <c r="E13" s="1266">
        <v>100637</v>
      </c>
      <c r="F13" s="1266">
        <v>225668</v>
      </c>
      <c r="G13" s="1323">
        <v>43812</v>
      </c>
      <c r="H13" s="1323">
        <v>16638</v>
      </c>
      <c r="I13" s="889">
        <f t="shared" si="0"/>
        <v>-30661</v>
      </c>
      <c r="J13" s="1266">
        <v>6</v>
      </c>
      <c r="K13" s="1323"/>
      <c r="L13" s="889">
        <f t="shared" si="1"/>
        <v>6</v>
      </c>
      <c r="M13" s="889">
        <f t="shared" si="2"/>
        <v>-30655</v>
      </c>
    </row>
    <row r="14" spans="1:14" ht="15" customHeight="1" x14ac:dyDescent="0.25">
      <c r="A14" s="837" t="s">
        <v>1482</v>
      </c>
      <c r="B14" s="1266">
        <v>1738</v>
      </c>
      <c r="C14" s="1266"/>
      <c r="D14" s="1323">
        <v>24013</v>
      </c>
      <c r="E14" s="1266">
        <v>5646</v>
      </c>
      <c r="F14" s="1266">
        <v>18537</v>
      </c>
      <c r="G14" s="1323">
        <v>1107</v>
      </c>
      <c r="H14" s="1323">
        <v>1549</v>
      </c>
      <c r="I14" s="889">
        <f t="shared" si="0"/>
        <v>-1088</v>
      </c>
      <c r="J14" s="1266">
        <v>1</v>
      </c>
      <c r="K14" s="1323"/>
      <c r="L14" s="889">
        <f t="shared" si="1"/>
        <v>1</v>
      </c>
      <c r="M14" s="889">
        <f t="shared" si="2"/>
        <v>-1087</v>
      </c>
    </row>
    <row r="15" spans="1:14" ht="23.25" customHeight="1" x14ac:dyDescent="0.25">
      <c r="A15" s="837" t="s">
        <v>767</v>
      </c>
      <c r="B15" s="1266">
        <v>2841</v>
      </c>
      <c r="C15" s="1266"/>
      <c r="D15" s="1323">
        <v>484873</v>
      </c>
      <c r="E15" s="1266">
        <v>149689</v>
      </c>
      <c r="F15" s="1266">
        <v>232595</v>
      </c>
      <c r="G15" s="1323">
        <v>39282</v>
      </c>
      <c r="H15" s="1323">
        <v>55098</v>
      </c>
      <c r="I15" s="889">
        <f t="shared" si="0"/>
        <v>11050</v>
      </c>
      <c r="J15" s="1266">
        <v>27</v>
      </c>
      <c r="K15" s="1323"/>
      <c r="L15" s="889">
        <f t="shared" si="1"/>
        <v>27</v>
      </c>
      <c r="M15" s="889">
        <f t="shared" si="2"/>
        <v>11077</v>
      </c>
    </row>
    <row r="16" spans="1:14" ht="14.1" customHeight="1" x14ac:dyDescent="0.25">
      <c r="A16" s="840" t="s">
        <v>768</v>
      </c>
      <c r="B16" s="1266">
        <v>195966</v>
      </c>
      <c r="C16" s="1266">
        <v>-1280</v>
      </c>
      <c r="D16" s="1323">
        <v>283080</v>
      </c>
      <c r="E16" s="1266">
        <v>224000</v>
      </c>
      <c r="F16" s="1266">
        <v>241599</v>
      </c>
      <c r="G16" s="1323">
        <v>33849</v>
      </c>
      <c r="H16" s="1323">
        <v>13896</v>
      </c>
      <c r="I16" s="889">
        <f t="shared" si="0"/>
        <v>-35578</v>
      </c>
      <c r="J16" s="1266">
        <v>1290</v>
      </c>
      <c r="K16" s="1323">
        <v>266</v>
      </c>
      <c r="L16" s="889">
        <f t="shared" si="1"/>
        <v>1024</v>
      </c>
      <c r="M16" s="889">
        <f t="shared" si="2"/>
        <v>-34554</v>
      </c>
    </row>
    <row r="17" spans="1:13" ht="18.75" customHeight="1" x14ac:dyDescent="0.25">
      <c r="A17" s="840" t="s">
        <v>1152</v>
      </c>
      <c r="B17" s="1266">
        <v>109260</v>
      </c>
      <c r="C17" s="1266"/>
      <c r="D17" s="1323">
        <v>647275</v>
      </c>
      <c r="E17" s="1266">
        <v>161821</v>
      </c>
      <c r="F17" s="1266">
        <v>577768</v>
      </c>
      <c r="G17" s="1323">
        <v>16731</v>
      </c>
      <c r="H17" s="1323">
        <v>3174</v>
      </c>
      <c r="I17" s="889">
        <f t="shared" si="0"/>
        <v>-2959</v>
      </c>
      <c r="J17" s="1324">
        <v>216</v>
      </c>
      <c r="K17" s="1338"/>
      <c r="L17" s="889">
        <f t="shared" si="1"/>
        <v>216</v>
      </c>
      <c r="M17" s="889">
        <f t="shared" si="2"/>
        <v>-2743</v>
      </c>
    </row>
    <row r="18" spans="1:13" ht="18.75" customHeight="1" x14ac:dyDescent="0.25">
      <c r="A18" s="840" t="s">
        <v>770</v>
      </c>
      <c r="B18" s="1266">
        <v>12675</v>
      </c>
      <c r="C18" s="1266"/>
      <c r="D18" s="1323">
        <v>122967</v>
      </c>
      <c r="E18" s="1266">
        <v>39164</v>
      </c>
      <c r="F18" s="1266">
        <v>80897</v>
      </c>
      <c r="G18" s="1323">
        <v>224</v>
      </c>
      <c r="H18" s="1323">
        <v>556</v>
      </c>
      <c r="I18" s="889">
        <f t="shared" si="0"/>
        <v>14801</v>
      </c>
      <c r="J18" s="1266">
        <v>55</v>
      </c>
      <c r="K18" s="1323"/>
      <c r="L18" s="889">
        <f t="shared" si="1"/>
        <v>55</v>
      </c>
      <c r="M18" s="889">
        <f t="shared" si="2"/>
        <v>14856</v>
      </c>
    </row>
    <row r="19" spans="1:13" ht="18" customHeight="1" x14ac:dyDescent="0.25">
      <c r="A19" s="837" t="s">
        <v>1483</v>
      </c>
      <c r="B19" s="1266">
        <v>48006</v>
      </c>
      <c r="C19" s="1266"/>
      <c r="D19" s="1323">
        <v>96851</v>
      </c>
      <c r="E19" s="1266">
        <v>50663</v>
      </c>
      <c r="F19" s="1266">
        <v>78814</v>
      </c>
      <c r="G19" s="1323">
        <v>23676</v>
      </c>
      <c r="H19" s="1323">
        <v>6748</v>
      </c>
      <c r="I19" s="889">
        <f t="shared" si="0"/>
        <v>-15044</v>
      </c>
      <c r="J19" s="1266">
        <v>8</v>
      </c>
      <c r="K19" s="1323">
        <v>17</v>
      </c>
      <c r="L19" s="889">
        <f t="shared" si="1"/>
        <v>-9</v>
      </c>
      <c r="M19" s="889">
        <f t="shared" si="2"/>
        <v>-15053</v>
      </c>
    </row>
    <row r="20" spans="1:13" ht="19.5" customHeight="1" x14ac:dyDescent="0.25">
      <c r="A20" s="840" t="s">
        <v>772</v>
      </c>
      <c r="B20" s="1266">
        <v>72644</v>
      </c>
      <c r="C20" s="1266"/>
      <c r="D20" s="1323">
        <v>2410</v>
      </c>
      <c r="E20" s="1266">
        <v>25943</v>
      </c>
      <c r="F20" s="1266">
        <v>48195</v>
      </c>
      <c r="G20" s="1323">
        <v>10175</v>
      </c>
      <c r="H20" s="1323">
        <v>612</v>
      </c>
      <c r="I20" s="889">
        <f t="shared" si="0"/>
        <v>-9871</v>
      </c>
      <c r="J20" s="1266">
        <v>8</v>
      </c>
      <c r="K20" s="1323"/>
      <c r="L20" s="889">
        <f t="shared" si="1"/>
        <v>8</v>
      </c>
      <c r="M20" s="889">
        <f t="shared" si="2"/>
        <v>-9863</v>
      </c>
    </row>
    <row r="21" spans="1:13" ht="27" customHeight="1" x14ac:dyDescent="0.25">
      <c r="A21" s="841" t="s">
        <v>1153</v>
      </c>
      <c r="B21" s="890">
        <f t="shared" ref="B21:M21" si="3">SUM(B3:B20)</f>
        <v>860193</v>
      </c>
      <c r="C21" s="890">
        <f t="shared" si="3"/>
        <v>-1280</v>
      </c>
      <c r="D21" s="890">
        <f t="shared" si="3"/>
        <v>6971400</v>
      </c>
      <c r="E21" s="890">
        <f t="shared" si="3"/>
        <v>1889562</v>
      </c>
      <c r="F21" s="890">
        <f t="shared" si="3"/>
        <v>5335363</v>
      </c>
      <c r="G21" s="890">
        <f t="shared" si="3"/>
        <v>295868</v>
      </c>
      <c r="H21" s="890">
        <f t="shared" si="3"/>
        <v>304066</v>
      </c>
      <c r="I21" s="890">
        <f t="shared" si="3"/>
        <v>5454</v>
      </c>
      <c r="J21" s="890">
        <f t="shared" si="3"/>
        <v>1928</v>
      </c>
      <c r="K21" s="890">
        <f t="shared" si="3"/>
        <v>283</v>
      </c>
      <c r="L21" s="890">
        <f t="shared" si="3"/>
        <v>1645</v>
      </c>
      <c r="M21" s="890">
        <f t="shared" si="3"/>
        <v>7099</v>
      </c>
    </row>
    <row r="22" spans="1:13" ht="19.5" customHeight="1" x14ac:dyDescent="0.25">
      <c r="A22" s="842" t="s">
        <v>1154</v>
      </c>
      <c r="B22" s="1339">
        <v>6222084</v>
      </c>
      <c r="C22" s="1339"/>
      <c r="D22" s="1340">
        <v>11567859</v>
      </c>
      <c r="E22" s="1339">
        <v>1816887</v>
      </c>
      <c r="F22" s="1339">
        <v>206116</v>
      </c>
      <c r="G22" s="1340">
        <v>1898723</v>
      </c>
      <c r="H22" s="1340">
        <v>12613269</v>
      </c>
      <c r="I22" s="889">
        <f>SUM(B22+C22+D22-E22-F22-G22-H22)</f>
        <v>1254948</v>
      </c>
      <c r="J22" s="1339">
        <v>40950</v>
      </c>
      <c r="K22" s="1340">
        <v>46427</v>
      </c>
      <c r="L22" s="889">
        <f>SUM(J22-K22)</f>
        <v>-5477</v>
      </c>
      <c r="M22" s="889">
        <f>SUM(L22,I22)</f>
        <v>1249471</v>
      </c>
    </row>
    <row r="23" spans="1:13" ht="18" customHeight="1" x14ac:dyDescent="0.25">
      <c r="A23" s="843" t="s">
        <v>1255</v>
      </c>
      <c r="B23" s="890">
        <f t="shared" ref="B23:L23" si="4">SUM(B21:B22)</f>
        <v>7082277</v>
      </c>
      <c r="C23" s="890">
        <f t="shared" si="4"/>
        <v>-1280</v>
      </c>
      <c r="D23" s="890">
        <f t="shared" si="4"/>
        <v>18539259</v>
      </c>
      <c r="E23" s="890">
        <f t="shared" si="4"/>
        <v>3706449</v>
      </c>
      <c r="F23" s="890">
        <f t="shared" si="4"/>
        <v>5541479</v>
      </c>
      <c r="G23" s="890">
        <f t="shared" si="4"/>
        <v>2194591</v>
      </c>
      <c r="H23" s="890">
        <f t="shared" si="4"/>
        <v>12917335</v>
      </c>
      <c r="I23" s="891">
        <f>SUM(B23+C23+D23-E23-F23-G23-H23)</f>
        <v>1260402</v>
      </c>
      <c r="J23" s="890">
        <f t="shared" si="4"/>
        <v>42878</v>
      </c>
      <c r="K23" s="890">
        <f t="shared" si="4"/>
        <v>46710</v>
      </c>
      <c r="L23" s="890">
        <f t="shared" si="4"/>
        <v>-3832</v>
      </c>
      <c r="M23" s="891">
        <f>SUM(L23,I23)</f>
        <v>1256570</v>
      </c>
    </row>
    <row r="24" spans="1:13" x14ac:dyDescent="0.25">
      <c r="A24" s="681"/>
      <c r="B24" s="681"/>
      <c r="C24" s="681"/>
      <c r="D24" s="681"/>
      <c r="E24" s="681"/>
      <c r="F24" s="681"/>
      <c r="G24" s="681"/>
      <c r="H24" s="681"/>
      <c r="I24" s="681"/>
      <c r="J24" s="681"/>
      <c r="K24" s="681"/>
      <c r="L24" s="681"/>
      <c r="M24" s="681"/>
    </row>
    <row r="25" spans="1:13" x14ac:dyDescent="0.25">
      <c r="A25" s="681"/>
      <c r="B25" s="681"/>
      <c r="C25" s="681"/>
      <c r="D25" s="681"/>
      <c r="E25" s="681"/>
      <c r="F25" s="681"/>
      <c r="G25" s="681"/>
      <c r="H25" s="681"/>
      <c r="I25" s="681"/>
      <c r="J25" s="681"/>
      <c r="K25" s="681"/>
      <c r="L25" s="681"/>
      <c r="M25" s="681"/>
    </row>
    <row r="26" spans="1:13" x14ac:dyDescent="0.25">
      <c r="A26" s="681"/>
      <c r="B26" s="681"/>
      <c r="C26" s="681"/>
      <c r="D26" s="681"/>
      <c r="E26" s="681"/>
      <c r="F26" s="681"/>
      <c r="G26" s="681"/>
      <c r="H26" s="681"/>
      <c r="I26" s="681"/>
      <c r="J26" s="681"/>
      <c r="K26" s="681"/>
      <c r="L26" s="681"/>
      <c r="M26" s="681"/>
    </row>
    <row r="27" spans="1:13" x14ac:dyDescent="0.25">
      <c r="A27" s="681"/>
      <c r="B27" s="681"/>
      <c r="C27" s="681"/>
      <c r="D27" s="681"/>
      <c r="E27" s="681"/>
      <c r="F27" s="681"/>
      <c r="G27" s="681"/>
      <c r="H27" s="681"/>
      <c r="I27" s="681"/>
      <c r="J27" s="681"/>
      <c r="K27" s="681"/>
      <c r="L27" s="681"/>
      <c r="M27" s="681"/>
    </row>
    <row r="28" spans="1:13" x14ac:dyDescent="0.25">
      <c r="A28" s="681"/>
      <c r="B28" s="681"/>
      <c r="C28" s="681"/>
      <c r="D28" s="681"/>
      <c r="E28" s="681"/>
      <c r="F28" s="681"/>
      <c r="G28" s="681"/>
      <c r="H28" s="681"/>
      <c r="I28" s="681"/>
      <c r="J28" s="681"/>
      <c r="K28" s="681"/>
      <c r="L28" s="681"/>
      <c r="M28" s="681"/>
    </row>
    <row r="29" spans="1:13" x14ac:dyDescent="0.25">
      <c r="A29" s="681"/>
      <c r="B29" s="681"/>
      <c r="C29" s="681"/>
      <c r="D29" s="681"/>
      <c r="E29" s="681"/>
      <c r="F29" s="681"/>
      <c r="G29" s="681"/>
      <c r="H29" s="681"/>
      <c r="I29" s="681"/>
      <c r="J29" s="681"/>
      <c r="K29" s="681"/>
      <c r="L29" s="681"/>
      <c r="M29" s="681"/>
    </row>
    <row r="30" spans="1:13" x14ac:dyDescent="0.25">
      <c r="A30" s="681"/>
      <c r="B30" s="681"/>
      <c r="C30" s="681"/>
      <c r="D30" s="681"/>
      <c r="E30" s="681"/>
      <c r="F30" s="681"/>
      <c r="G30" s="681"/>
      <c r="H30" s="681"/>
      <c r="I30" s="681"/>
      <c r="J30" s="681"/>
      <c r="K30" s="681"/>
      <c r="L30" s="681"/>
      <c r="M30" s="681"/>
    </row>
    <row r="31" spans="1:13" x14ac:dyDescent="0.25">
      <c r="A31" s="681"/>
      <c r="B31" s="681"/>
      <c r="C31" s="681"/>
      <c r="D31" s="681"/>
      <c r="E31" s="681"/>
      <c r="F31" s="681"/>
      <c r="G31" s="681"/>
      <c r="H31" s="681"/>
      <c r="I31" s="681"/>
      <c r="J31" s="681"/>
      <c r="K31" s="681"/>
      <c r="L31" s="681"/>
      <c r="M31" s="681"/>
    </row>
    <row r="32" spans="1:13" x14ac:dyDescent="0.25">
      <c r="A32" s="681"/>
      <c r="B32" s="681"/>
      <c r="C32" s="681"/>
      <c r="D32" s="681"/>
      <c r="E32" s="681"/>
      <c r="F32" s="681"/>
      <c r="G32" s="681"/>
      <c r="H32" s="681"/>
      <c r="I32" s="681"/>
      <c r="J32" s="681"/>
      <c r="K32" s="681"/>
      <c r="L32" s="681"/>
      <c r="M32" s="681"/>
    </row>
  </sheetData>
  <mergeCells count="1">
    <mergeCell ref="A1:A2"/>
  </mergeCells>
  <printOptions horizontalCentered="1" verticalCentered="1"/>
  <pageMargins left="0.39370078740157483" right="0.39370078740157483" top="0.78740157480314965" bottom="0.59055118110236227" header="0.51181102362204722" footer="0.51181102362204722"/>
  <pageSetup paperSize="9" scale="85" orientation="landscape" r:id="rId1"/>
  <headerFooter alignWithMargins="0">
    <oddHeader>&amp;C&amp;"Times New Roman,Félkövér dőlt"ZALAEGERSZEG MEGYEI JOGÚ VÁROS ÖNKORMÁNYZATÁNAK EREDMÉNYKIMUTATÁSA
2021. ÉVBEN&amp;R&amp;"Times New Roman,Félkövér dőlt"28. melléklet
Adatok: ezer Ft-ban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F664"/>
  <sheetViews>
    <sheetView topLeftCell="A536" workbookViewId="0">
      <selection activeCell="A570" sqref="A570:XFD570"/>
    </sheetView>
  </sheetViews>
  <sheetFormatPr defaultColWidth="9.109375" defaultRowHeight="13.8" x14ac:dyDescent="0.25"/>
  <cols>
    <col min="1" max="1" width="40.109375" style="1355" customWidth="1"/>
    <col min="2" max="2" width="14.33203125" style="1355" customWidth="1"/>
    <col min="3" max="3" width="11" style="1355" customWidth="1"/>
    <col min="4" max="4" width="12.77734375" style="1355" customWidth="1"/>
    <col min="5" max="5" width="11.77734375" style="1355" customWidth="1"/>
    <col min="6" max="6" width="11.109375" style="1355" customWidth="1"/>
    <col min="7" max="7" width="15.44140625" style="1355" bestFit="1" customWidth="1"/>
    <col min="8" max="8" width="0" style="1355" hidden="1" customWidth="1"/>
    <col min="9" max="9" width="14.109375" style="1355" customWidth="1"/>
    <col min="10" max="10" width="0" style="1355" hidden="1" customWidth="1"/>
    <col min="11" max="11" width="18.44140625" style="1373" customWidth="1"/>
    <col min="12" max="12" width="20" style="1374" customWidth="1"/>
    <col min="13" max="13" width="20.109375" style="1355" customWidth="1"/>
    <col min="14" max="14" width="20.44140625" style="1355" customWidth="1"/>
    <col min="15" max="15" width="21" style="1355" customWidth="1"/>
    <col min="16" max="16" width="19.44140625" style="1355" customWidth="1"/>
    <col min="17" max="18" width="9.109375" style="1355"/>
    <col min="19" max="19" width="16.77734375" style="1355" customWidth="1"/>
    <col min="20" max="20" width="17.109375" style="1355" customWidth="1"/>
    <col min="21" max="256" width="9.109375" style="1355"/>
    <col min="257" max="257" width="24.44140625" style="1355" customWidth="1"/>
    <col min="258" max="258" width="14.33203125" style="1355" customWidth="1"/>
    <col min="259" max="259" width="11" style="1355" customWidth="1"/>
    <col min="260" max="260" width="12.77734375" style="1355" customWidth="1"/>
    <col min="261" max="261" width="11.77734375" style="1355" customWidth="1"/>
    <col min="262" max="262" width="11.109375" style="1355" customWidth="1"/>
    <col min="263" max="263" width="15.44140625" style="1355" bestFit="1" customWidth="1"/>
    <col min="264" max="264" width="0" style="1355" hidden="1" customWidth="1"/>
    <col min="265" max="265" width="14.109375" style="1355" customWidth="1"/>
    <col min="266" max="266" width="0" style="1355" hidden="1" customWidth="1"/>
    <col min="267" max="267" width="14.33203125" style="1355" bestFit="1" customWidth="1"/>
    <col min="268" max="268" width="20" style="1355" customWidth="1"/>
    <col min="269" max="269" width="20.109375" style="1355" customWidth="1"/>
    <col min="270" max="270" width="20.44140625" style="1355" customWidth="1"/>
    <col min="271" max="271" width="21" style="1355" customWidth="1"/>
    <col min="272" max="272" width="19.44140625" style="1355" customWidth="1"/>
    <col min="273" max="274" width="9.109375" style="1355"/>
    <col min="275" max="275" width="16.77734375" style="1355" customWidth="1"/>
    <col min="276" max="276" width="17.109375" style="1355" customWidth="1"/>
    <col min="277" max="512" width="9.109375" style="1355"/>
    <col min="513" max="513" width="24.44140625" style="1355" customWidth="1"/>
    <col min="514" max="514" width="14.33203125" style="1355" customWidth="1"/>
    <col min="515" max="515" width="11" style="1355" customWidth="1"/>
    <col min="516" max="516" width="12.77734375" style="1355" customWidth="1"/>
    <col min="517" max="517" width="11.77734375" style="1355" customWidth="1"/>
    <col min="518" max="518" width="11.109375" style="1355" customWidth="1"/>
    <col min="519" max="519" width="15.44140625" style="1355" bestFit="1" customWidth="1"/>
    <col min="520" max="520" width="0" style="1355" hidden="1" customWidth="1"/>
    <col min="521" max="521" width="14.109375" style="1355" customWidth="1"/>
    <col min="522" max="522" width="0" style="1355" hidden="1" customWidth="1"/>
    <col min="523" max="523" width="14.33203125" style="1355" bestFit="1" customWidth="1"/>
    <col min="524" max="524" width="20" style="1355" customWidth="1"/>
    <col min="525" max="525" width="20.109375" style="1355" customWidth="1"/>
    <col min="526" max="526" width="20.44140625" style="1355" customWidth="1"/>
    <col min="527" max="527" width="21" style="1355" customWidth="1"/>
    <col min="528" max="528" width="19.44140625" style="1355" customWidth="1"/>
    <col min="529" max="530" width="9.109375" style="1355"/>
    <col min="531" max="531" width="16.77734375" style="1355" customWidth="1"/>
    <col min="532" max="532" width="17.109375" style="1355" customWidth="1"/>
    <col min="533" max="768" width="9.109375" style="1355"/>
    <col min="769" max="769" width="24.44140625" style="1355" customWidth="1"/>
    <col min="770" max="770" width="14.33203125" style="1355" customWidth="1"/>
    <col min="771" max="771" width="11" style="1355" customWidth="1"/>
    <col min="772" max="772" width="12.77734375" style="1355" customWidth="1"/>
    <col min="773" max="773" width="11.77734375" style="1355" customWidth="1"/>
    <col min="774" max="774" width="11.109375" style="1355" customWidth="1"/>
    <col min="775" max="775" width="15.44140625" style="1355" bestFit="1" customWidth="1"/>
    <col min="776" max="776" width="0" style="1355" hidden="1" customWidth="1"/>
    <col min="777" max="777" width="14.109375" style="1355" customWidth="1"/>
    <col min="778" max="778" width="0" style="1355" hidden="1" customWidth="1"/>
    <col min="779" max="779" width="14.33203125" style="1355" bestFit="1" customWidth="1"/>
    <col min="780" max="780" width="20" style="1355" customWidth="1"/>
    <col min="781" max="781" width="20.109375" style="1355" customWidth="1"/>
    <col min="782" max="782" width="20.44140625" style="1355" customWidth="1"/>
    <col min="783" max="783" width="21" style="1355" customWidth="1"/>
    <col min="784" max="784" width="19.44140625" style="1355" customWidth="1"/>
    <col min="785" max="786" width="9.109375" style="1355"/>
    <col min="787" max="787" width="16.77734375" style="1355" customWidth="1"/>
    <col min="788" max="788" width="17.109375" style="1355" customWidth="1"/>
    <col min="789" max="1024" width="9.109375" style="1355"/>
    <col min="1025" max="1025" width="24.44140625" style="1355" customWidth="1"/>
    <col min="1026" max="1026" width="14.33203125" style="1355" customWidth="1"/>
    <col min="1027" max="1027" width="11" style="1355" customWidth="1"/>
    <col min="1028" max="1028" width="12.77734375" style="1355" customWidth="1"/>
    <col min="1029" max="1029" width="11.77734375" style="1355" customWidth="1"/>
    <col min="1030" max="1030" width="11.109375" style="1355" customWidth="1"/>
    <col min="1031" max="1031" width="15.44140625" style="1355" bestFit="1" customWidth="1"/>
    <col min="1032" max="1032" width="0" style="1355" hidden="1" customWidth="1"/>
    <col min="1033" max="1033" width="14.109375" style="1355" customWidth="1"/>
    <col min="1034" max="1034" width="0" style="1355" hidden="1" customWidth="1"/>
    <col min="1035" max="1035" width="14.33203125" style="1355" bestFit="1" customWidth="1"/>
    <col min="1036" max="1036" width="20" style="1355" customWidth="1"/>
    <col min="1037" max="1037" width="20.109375" style="1355" customWidth="1"/>
    <col min="1038" max="1038" width="20.44140625" style="1355" customWidth="1"/>
    <col min="1039" max="1039" width="21" style="1355" customWidth="1"/>
    <col min="1040" max="1040" width="19.44140625" style="1355" customWidth="1"/>
    <col min="1041" max="1042" width="9.109375" style="1355"/>
    <col min="1043" max="1043" width="16.77734375" style="1355" customWidth="1"/>
    <col min="1044" max="1044" width="17.109375" style="1355" customWidth="1"/>
    <col min="1045" max="1280" width="9.109375" style="1355"/>
    <col min="1281" max="1281" width="24.44140625" style="1355" customWidth="1"/>
    <col min="1282" max="1282" width="14.33203125" style="1355" customWidth="1"/>
    <col min="1283" max="1283" width="11" style="1355" customWidth="1"/>
    <col min="1284" max="1284" width="12.77734375" style="1355" customWidth="1"/>
    <col min="1285" max="1285" width="11.77734375" style="1355" customWidth="1"/>
    <col min="1286" max="1286" width="11.109375" style="1355" customWidth="1"/>
    <col min="1287" max="1287" width="15.44140625" style="1355" bestFit="1" customWidth="1"/>
    <col min="1288" max="1288" width="0" style="1355" hidden="1" customWidth="1"/>
    <col min="1289" max="1289" width="14.109375" style="1355" customWidth="1"/>
    <col min="1290" max="1290" width="0" style="1355" hidden="1" customWidth="1"/>
    <col min="1291" max="1291" width="14.33203125" style="1355" bestFit="1" customWidth="1"/>
    <col min="1292" max="1292" width="20" style="1355" customWidth="1"/>
    <col min="1293" max="1293" width="20.109375" style="1355" customWidth="1"/>
    <col min="1294" max="1294" width="20.44140625" style="1355" customWidth="1"/>
    <col min="1295" max="1295" width="21" style="1355" customWidth="1"/>
    <col min="1296" max="1296" width="19.44140625" style="1355" customWidth="1"/>
    <col min="1297" max="1298" width="9.109375" style="1355"/>
    <col min="1299" max="1299" width="16.77734375" style="1355" customWidth="1"/>
    <col min="1300" max="1300" width="17.109375" style="1355" customWidth="1"/>
    <col min="1301" max="1536" width="9.109375" style="1355"/>
    <col min="1537" max="1537" width="24.44140625" style="1355" customWidth="1"/>
    <col min="1538" max="1538" width="14.33203125" style="1355" customWidth="1"/>
    <col min="1539" max="1539" width="11" style="1355" customWidth="1"/>
    <col min="1540" max="1540" width="12.77734375" style="1355" customWidth="1"/>
    <col min="1541" max="1541" width="11.77734375" style="1355" customWidth="1"/>
    <col min="1542" max="1542" width="11.109375" style="1355" customWidth="1"/>
    <col min="1543" max="1543" width="15.44140625" style="1355" bestFit="1" customWidth="1"/>
    <col min="1544" max="1544" width="0" style="1355" hidden="1" customWidth="1"/>
    <col min="1545" max="1545" width="14.109375" style="1355" customWidth="1"/>
    <col min="1546" max="1546" width="0" style="1355" hidden="1" customWidth="1"/>
    <col min="1547" max="1547" width="14.33203125" style="1355" bestFit="1" customWidth="1"/>
    <col min="1548" max="1548" width="20" style="1355" customWidth="1"/>
    <col min="1549" max="1549" width="20.109375" style="1355" customWidth="1"/>
    <col min="1550" max="1550" width="20.44140625" style="1355" customWidth="1"/>
    <col min="1551" max="1551" width="21" style="1355" customWidth="1"/>
    <col min="1552" max="1552" width="19.44140625" style="1355" customWidth="1"/>
    <col min="1553" max="1554" width="9.109375" style="1355"/>
    <col min="1555" max="1555" width="16.77734375" style="1355" customWidth="1"/>
    <col min="1556" max="1556" width="17.109375" style="1355" customWidth="1"/>
    <col min="1557" max="1792" width="9.109375" style="1355"/>
    <col min="1793" max="1793" width="24.44140625" style="1355" customWidth="1"/>
    <col min="1794" max="1794" width="14.33203125" style="1355" customWidth="1"/>
    <col min="1795" max="1795" width="11" style="1355" customWidth="1"/>
    <col min="1796" max="1796" width="12.77734375" style="1355" customWidth="1"/>
    <col min="1797" max="1797" width="11.77734375" style="1355" customWidth="1"/>
    <col min="1798" max="1798" width="11.109375" style="1355" customWidth="1"/>
    <col min="1799" max="1799" width="15.44140625" style="1355" bestFit="1" customWidth="1"/>
    <col min="1800" max="1800" width="0" style="1355" hidden="1" customWidth="1"/>
    <col min="1801" max="1801" width="14.109375" style="1355" customWidth="1"/>
    <col min="1802" max="1802" width="0" style="1355" hidden="1" customWidth="1"/>
    <col min="1803" max="1803" width="14.33203125" style="1355" bestFit="1" customWidth="1"/>
    <col min="1804" max="1804" width="20" style="1355" customWidth="1"/>
    <col min="1805" max="1805" width="20.109375" style="1355" customWidth="1"/>
    <col min="1806" max="1806" width="20.44140625" style="1355" customWidth="1"/>
    <col min="1807" max="1807" width="21" style="1355" customWidth="1"/>
    <col min="1808" max="1808" width="19.44140625" style="1355" customWidth="1"/>
    <col min="1809" max="1810" width="9.109375" style="1355"/>
    <col min="1811" max="1811" width="16.77734375" style="1355" customWidth="1"/>
    <col min="1812" max="1812" width="17.109375" style="1355" customWidth="1"/>
    <col min="1813" max="2048" width="9.109375" style="1355"/>
    <col min="2049" max="2049" width="24.44140625" style="1355" customWidth="1"/>
    <col min="2050" max="2050" width="14.33203125" style="1355" customWidth="1"/>
    <col min="2051" max="2051" width="11" style="1355" customWidth="1"/>
    <col min="2052" max="2052" width="12.77734375" style="1355" customWidth="1"/>
    <col min="2053" max="2053" width="11.77734375" style="1355" customWidth="1"/>
    <col min="2054" max="2054" width="11.109375" style="1355" customWidth="1"/>
    <col min="2055" max="2055" width="15.44140625" style="1355" bestFit="1" customWidth="1"/>
    <col min="2056" max="2056" width="0" style="1355" hidden="1" customWidth="1"/>
    <col min="2057" max="2057" width="14.109375" style="1355" customWidth="1"/>
    <col min="2058" max="2058" width="0" style="1355" hidden="1" customWidth="1"/>
    <col min="2059" max="2059" width="14.33203125" style="1355" bestFit="1" customWidth="1"/>
    <col min="2060" max="2060" width="20" style="1355" customWidth="1"/>
    <col min="2061" max="2061" width="20.109375" style="1355" customWidth="1"/>
    <col min="2062" max="2062" width="20.44140625" style="1355" customWidth="1"/>
    <col min="2063" max="2063" width="21" style="1355" customWidth="1"/>
    <col min="2064" max="2064" width="19.44140625" style="1355" customWidth="1"/>
    <col min="2065" max="2066" width="9.109375" style="1355"/>
    <col min="2067" max="2067" width="16.77734375" style="1355" customWidth="1"/>
    <col min="2068" max="2068" width="17.109375" style="1355" customWidth="1"/>
    <col min="2069" max="2304" width="9.109375" style="1355"/>
    <col min="2305" max="2305" width="24.44140625" style="1355" customWidth="1"/>
    <col min="2306" max="2306" width="14.33203125" style="1355" customWidth="1"/>
    <col min="2307" max="2307" width="11" style="1355" customWidth="1"/>
    <col min="2308" max="2308" width="12.77734375" style="1355" customWidth="1"/>
    <col min="2309" max="2309" width="11.77734375" style="1355" customWidth="1"/>
    <col min="2310" max="2310" width="11.109375" style="1355" customWidth="1"/>
    <col min="2311" max="2311" width="15.44140625" style="1355" bestFit="1" customWidth="1"/>
    <col min="2312" max="2312" width="0" style="1355" hidden="1" customWidth="1"/>
    <col min="2313" max="2313" width="14.109375" style="1355" customWidth="1"/>
    <col min="2314" max="2314" width="0" style="1355" hidden="1" customWidth="1"/>
    <col min="2315" max="2315" width="14.33203125" style="1355" bestFit="1" customWidth="1"/>
    <col min="2316" max="2316" width="20" style="1355" customWidth="1"/>
    <col min="2317" max="2317" width="20.109375" style="1355" customWidth="1"/>
    <col min="2318" max="2318" width="20.44140625" style="1355" customWidth="1"/>
    <col min="2319" max="2319" width="21" style="1355" customWidth="1"/>
    <col min="2320" max="2320" width="19.44140625" style="1355" customWidth="1"/>
    <col min="2321" max="2322" width="9.109375" style="1355"/>
    <col min="2323" max="2323" width="16.77734375" style="1355" customWidth="1"/>
    <col min="2324" max="2324" width="17.109375" style="1355" customWidth="1"/>
    <col min="2325" max="2560" width="9.109375" style="1355"/>
    <col min="2561" max="2561" width="24.44140625" style="1355" customWidth="1"/>
    <col min="2562" max="2562" width="14.33203125" style="1355" customWidth="1"/>
    <col min="2563" max="2563" width="11" style="1355" customWidth="1"/>
    <col min="2564" max="2564" width="12.77734375" style="1355" customWidth="1"/>
    <col min="2565" max="2565" width="11.77734375" style="1355" customWidth="1"/>
    <col min="2566" max="2566" width="11.109375" style="1355" customWidth="1"/>
    <col min="2567" max="2567" width="15.44140625" style="1355" bestFit="1" customWidth="1"/>
    <col min="2568" max="2568" width="0" style="1355" hidden="1" customWidth="1"/>
    <col min="2569" max="2569" width="14.109375" style="1355" customWidth="1"/>
    <col min="2570" max="2570" width="0" style="1355" hidden="1" customWidth="1"/>
    <col min="2571" max="2571" width="14.33203125" style="1355" bestFit="1" customWidth="1"/>
    <col min="2572" max="2572" width="20" style="1355" customWidth="1"/>
    <col min="2573" max="2573" width="20.109375" style="1355" customWidth="1"/>
    <col min="2574" max="2574" width="20.44140625" style="1355" customWidth="1"/>
    <col min="2575" max="2575" width="21" style="1355" customWidth="1"/>
    <col min="2576" max="2576" width="19.44140625" style="1355" customWidth="1"/>
    <col min="2577" max="2578" width="9.109375" style="1355"/>
    <col min="2579" max="2579" width="16.77734375" style="1355" customWidth="1"/>
    <col min="2580" max="2580" width="17.109375" style="1355" customWidth="1"/>
    <col min="2581" max="2816" width="9.109375" style="1355"/>
    <col min="2817" max="2817" width="24.44140625" style="1355" customWidth="1"/>
    <col min="2818" max="2818" width="14.33203125" style="1355" customWidth="1"/>
    <col min="2819" max="2819" width="11" style="1355" customWidth="1"/>
    <col min="2820" max="2820" width="12.77734375" style="1355" customWidth="1"/>
    <col min="2821" max="2821" width="11.77734375" style="1355" customWidth="1"/>
    <col min="2822" max="2822" width="11.109375" style="1355" customWidth="1"/>
    <col min="2823" max="2823" width="15.44140625" style="1355" bestFit="1" customWidth="1"/>
    <col min="2824" max="2824" width="0" style="1355" hidden="1" customWidth="1"/>
    <col min="2825" max="2825" width="14.109375" style="1355" customWidth="1"/>
    <col min="2826" max="2826" width="0" style="1355" hidden="1" customWidth="1"/>
    <col min="2827" max="2827" width="14.33203125" style="1355" bestFit="1" customWidth="1"/>
    <col min="2828" max="2828" width="20" style="1355" customWidth="1"/>
    <col min="2829" max="2829" width="20.109375" style="1355" customWidth="1"/>
    <col min="2830" max="2830" width="20.44140625" style="1355" customWidth="1"/>
    <col min="2831" max="2831" width="21" style="1355" customWidth="1"/>
    <col min="2832" max="2832" width="19.44140625" style="1355" customWidth="1"/>
    <col min="2833" max="2834" width="9.109375" style="1355"/>
    <col min="2835" max="2835" width="16.77734375" style="1355" customWidth="1"/>
    <col min="2836" max="2836" width="17.109375" style="1355" customWidth="1"/>
    <col min="2837" max="3072" width="9.109375" style="1355"/>
    <col min="3073" max="3073" width="24.44140625" style="1355" customWidth="1"/>
    <col min="3074" max="3074" width="14.33203125" style="1355" customWidth="1"/>
    <col min="3075" max="3075" width="11" style="1355" customWidth="1"/>
    <col min="3076" max="3076" width="12.77734375" style="1355" customWidth="1"/>
    <col min="3077" max="3077" width="11.77734375" style="1355" customWidth="1"/>
    <col min="3078" max="3078" width="11.109375" style="1355" customWidth="1"/>
    <col min="3079" max="3079" width="15.44140625" style="1355" bestFit="1" customWidth="1"/>
    <col min="3080" max="3080" width="0" style="1355" hidden="1" customWidth="1"/>
    <col min="3081" max="3081" width="14.109375" style="1355" customWidth="1"/>
    <col min="3082" max="3082" width="0" style="1355" hidden="1" customWidth="1"/>
    <col min="3083" max="3083" width="14.33203125" style="1355" bestFit="1" customWidth="1"/>
    <col min="3084" max="3084" width="20" style="1355" customWidth="1"/>
    <col min="3085" max="3085" width="20.109375" style="1355" customWidth="1"/>
    <col min="3086" max="3086" width="20.44140625" style="1355" customWidth="1"/>
    <col min="3087" max="3087" width="21" style="1355" customWidth="1"/>
    <col min="3088" max="3088" width="19.44140625" style="1355" customWidth="1"/>
    <col min="3089" max="3090" width="9.109375" style="1355"/>
    <col min="3091" max="3091" width="16.77734375" style="1355" customWidth="1"/>
    <col min="3092" max="3092" width="17.109375" style="1355" customWidth="1"/>
    <col min="3093" max="3328" width="9.109375" style="1355"/>
    <col min="3329" max="3329" width="24.44140625" style="1355" customWidth="1"/>
    <col min="3330" max="3330" width="14.33203125" style="1355" customWidth="1"/>
    <col min="3331" max="3331" width="11" style="1355" customWidth="1"/>
    <col min="3332" max="3332" width="12.77734375" style="1355" customWidth="1"/>
    <col min="3333" max="3333" width="11.77734375" style="1355" customWidth="1"/>
    <col min="3334" max="3334" width="11.109375" style="1355" customWidth="1"/>
    <col min="3335" max="3335" width="15.44140625" style="1355" bestFit="1" customWidth="1"/>
    <col min="3336" max="3336" width="0" style="1355" hidden="1" customWidth="1"/>
    <col min="3337" max="3337" width="14.109375" style="1355" customWidth="1"/>
    <col min="3338" max="3338" width="0" style="1355" hidden="1" customWidth="1"/>
    <col min="3339" max="3339" width="14.33203125" style="1355" bestFit="1" customWidth="1"/>
    <col min="3340" max="3340" width="20" style="1355" customWidth="1"/>
    <col min="3341" max="3341" width="20.109375" style="1355" customWidth="1"/>
    <col min="3342" max="3342" width="20.44140625" style="1355" customWidth="1"/>
    <col min="3343" max="3343" width="21" style="1355" customWidth="1"/>
    <col min="3344" max="3344" width="19.44140625" style="1355" customWidth="1"/>
    <col min="3345" max="3346" width="9.109375" style="1355"/>
    <col min="3347" max="3347" width="16.77734375" style="1355" customWidth="1"/>
    <col min="3348" max="3348" width="17.109375" style="1355" customWidth="1"/>
    <col min="3349" max="3584" width="9.109375" style="1355"/>
    <col min="3585" max="3585" width="24.44140625" style="1355" customWidth="1"/>
    <col min="3586" max="3586" width="14.33203125" style="1355" customWidth="1"/>
    <col min="3587" max="3587" width="11" style="1355" customWidth="1"/>
    <col min="3588" max="3588" width="12.77734375" style="1355" customWidth="1"/>
    <col min="3589" max="3589" width="11.77734375" style="1355" customWidth="1"/>
    <col min="3590" max="3590" width="11.109375" style="1355" customWidth="1"/>
    <col min="3591" max="3591" width="15.44140625" style="1355" bestFit="1" customWidth="1"/>
    <col min="3592" max="3592" width="0" style="1355" hidden="1" customWidth="1"/>
    <col min="3593" max="3593" width="14.109375" style="1355" customWidth="1"/>
    <col min="3594" max="3594" width="0" style="1355" hidden="1" customWidth="1"/>
    <col min="3595" max="3595" width="14.33203125" style="1355" bestFit="1" customWidth="1"/>
    <col min="3596" max="3596" width="20" style="1355" customWidth="1"/>
    <col min="3597" max="3597" width="20.109375" style="1355" customWidth="1"/>
    <col min="3598" max="3598" width="20.44140625" style="1355" customWidth="1"/>
    <col min="3599" max="3599" width="21" style="1355" customWidth="1"/>
    <col min="3600" max="3600" width="19.44140625" style="1355" customWidth="1"/>
    <col min="3601" max="3602" width="9.109375" style="1355"/>
    <col min="3603" max="3603" width="16.77734375" style="1355" customWidth="1"/>
    <col min="3604" max="3604" width="17.109375" style="1355" customWidth="1"/>
    <col min="3605" max="3840" width="9.109375" style="1355"/>
    <col min="3841" max="3841" width="24.44140625" style="1355" customWidth="1"/>
    <col min="3842" max="3842" width="14.33203125" style="1355" customWidth="1"/>
    <col min="3843" max="3843" width="11" style="1355" customWidth="1"/>
    <col min="3844" max="3844" width="12.77734375" style="1355" customWidth="1"/>
    <col min="3845" max="3845" width="11.77734375" style="1355" customWidth="1"/>
    <col min="3846" max="3846" width="11.109375" style="1355" customWidth="1"/>
    <col min="3847" max="3847" width="15.44140625" style="1355" bestFit="1" customWidth="1"/>
    <col min="3848" max="3848" width="0" style="1355" hidden="1" customWidth="1"/>
    <col min="3849" max="3849" width="14.109375" style="1355" customWidth="1"/>
    <col min="3850" max="3850" width="0" style="1355" hidden="1" customWidth="1"/>
    <col min="3851" max="3851" width="14.33203125" style="1355" bestFit="1" customWidth="1"/>
    <col min="3852" max="3852" width="20" style="1355" customWidth="1"/>
    <col min="3853" max="3853" width="20.109375" style="1355" customWidth="1"/>
    <col min="3854" max="3854" width="20.44140625" style="1355" customWidth="1"/>
    <col min="3855" max="3855" width="21" style="1355" customWidth="1"/>
    <col min="3856" max="3856" width="19.44140625" style="1355" customWidth="1"/>
    <col min="3857" max="3858" width="9.109375" style="1355"/>
    <col min="3859" max="3859" width="16.77734375" style="1355" customWidth="1"/>
    <col min="3860" max="3860" width="17.109375" style="1355" customWidth="1"/>
    <col min="3861" max="4096" width="9.109375" style="1355"/>
    <col min="4097" max="4097" width="24.44140625" style="1355" customWidth="1"/>
    <col min="4098" max="4098" width="14.33203125" style="1355" customWidth="1"/>
    <col min="4099" max="4099" width="11" style="1355" customWidth="1"/>
    <col min="4100" max="4100" width="12.77734375" style="1355" customWidth="1"/>
    <col min="4101" max="4101" width="11.77734375" style="1355" customWidth="1"/>
    <col min="4102" max="4102" width="11.109375" style="1355" customWidth="1"/>
    <col min="4103" max="4103" width="15.44140625" style="1355" bestFit="1" customWidth="1"/>
    <col min="4104" max="4104" width="0" style="1355" hidden="1" customWidth="1"/>
    <col min="4105" max="4105" width="14.109375" style="1355" customWidth="1"/>
    <col min="4106" max="4106" width="0" style="1355" hidden="1" customWidth="1"/>
    <col min="4107" max="4107" width="14.33203125" style="1355" bestFit="1" customWidth="1"/>
    <col min="4108" max="4108" width="20" style="1355" customWidth="1"/>
    <col min="4109" max="4109" width="20.109375" style="1355" customWidth="1"/>
    <col min="4110" max="4110" width="20.44140625" style="1355" customWidth="1"/>
    <col min="4111" max="4111" width="21" style="1355" customWidth="1"/>
    <col min="4112" max="4112" width="19.44140625" style="1355" customWidth="1"/>
    <col min="4113" max="4114" width="9.109375" style="1355"/>
    <col min="4115" max="4115" width="16.77734375" style="1355" customWidth="1"/>
    <col min="4116" max="4116" width="17.109375" style="1355" customWidth="1"/>
    <col min="4117" max="4352" width="9.109375" style="1355"/>
    <col min="4353" max="4353" width="24.44140625" style="1355" customWidth="1"/>
    <col min="4354" max="4354" width="14.33203125" style="1355" customWidth="1"/>
    <col min="4355" max="4355" width="11" style="1355" customWidth="1"/>
    <col min="4356" max="4356" width="12.77734375" style="1355" customWidth="1"/>
    <col min="4357" max="4357" width="11.77734375" style="1355" customWidth="1"/>
    <col min="4358" max="4358" width="11.109375" style="1355" customWidth="1"/>
    <col min="4359" max="4359" width="15.44140625" style="1355" bestFit="1" customWidth="1"/>
    <col min="4360" max="4360" width="0" style="1355" hidden="1" customWidth="1"/>
    <col min="4361" max="4361" width="14.109375" style="1355" customWidth="1"/>
    <col min="4362" max="4362" width="0" style="1355" hidden="1" customWidth="1"/>
    <col min="4363" max="4363" width="14.33203125" style="1355" bestFit="1" customWidth="1"/>
    <col min="4364" max="4364" width="20" style="1355" customWidth="1"/>
    <col min="4365" max="4365" width="20.109375" style="1355" customWidth="1"/>
    <col min="4366" max="4366" width="20.44140625" style="1355" customWidth="1"/>
    <col min="4367" max="4367" width="21" style="1355" customWidth="1"/>
    <col min="4368" max="4368" width="19.44140625" style="1355" customWidth="1"/>
    <col min="4369" max="4370" width="9.109375" style="1355"/>
    <col min="4371" max="4371" width="16.77734375" style="1355" customWidth="1"/>
    <col min="4372" max="4372" width="17.109375" style="1355" customWidth="1"/>
    <col min="4373" max="4608" width="9.109375" style="1355"/>
    <col min="4609" max="4609" width="24.44140625" style="1355" customWidth="1"/>
    <col min="4610" max="4610" width="14.33203125" style="1355" customWidth="1"/>
    <col min="4611" max="4611" width="11" style="1355" customWidth="1"/>
    <col min="4612" max="4612" width="12.77734375" style="1355" customWidth="1"/>
    <col min="4613" max="4613" width="11.77734375" style="1355" customWidth="1"/>
    <col min="4614" max="4614" width="11.109375" style="1355" customWidth="1"/>
    <col min="4615" max="4615" width="15.44140625" style="1355" bestFit="1" customWidth="1"/>
    <col min="4616" max="4616" width="0" style="1355" hidden="1" customWidth="1"/>
    <col min="4617" max="4617" width="14.109375" style="1355" customWidth="1"/>
    <col min="4618" max="4618" width="0" style="1355" hidden="1" customWidth="1"/>
    <col min="4619" max="4619" width="14.33203125" style="1355" bestFit="1" customWidth="1"/>
    <col min="4620" max="4620" width="20" style="1355" customWidth="1"/>
    <col min="4621" max="4621" width="20.109375" style="1355" customWidth="1"/>
    <col min="4622" max="4622" width="20.44140625" style="1355" customWidth="1"/>
    <col min="4623" max="4623" width="21" style="1355" customWidth="1"/>
    <col min="4624" max="4624" width="19.44140625" style="1355" customWidth="1"/>
    <col min="4625" max="4626" width="9.109375" style="1355"/>
    <col min="4627" max="4627" width="16.77734375" style="1355" customWidth="1"/>
    <col min="4628" max="4628" width="17.109375" style="1355" customWidth="1"/>
    <col min="4629" max="4864" width="9.109375" style="1355"/>
    <col min="4865" max="4865" width="24.44140625" style="1355" customWidth="1"/>
    <col min="4866" max="4866" width="14.33203125" style="1355" customWidth="1"/>
    <col min="4867" max="4867" width="11" style="1355" customWidth="1"/>
    <col min="4868" max="4868" width="12.77734375" style="1355" customWidth="1"/>
    <col min="4869" max="4869" width="11.77734375" style="1355" customWidth="1"/>
    <col min="4870" max="4870" width="11.109375" style="1355" customWidth="1"/>
    <col min="4871" max="4871" width="15.44140625" style="1355" bestFit="1" customWidth="1"/>
    <col min="4872" max="4872" width="0" style="1355" hidden="1" customWidth="1"/>
    <col min="4873" max="4873" width="14.109375" style="1355" customWidth="1"/>
    <col min="4874" max="4874" width="0" style="1355" hidden="1" customWidth="1"/>
    <col min="4875" max="4875" width="14.33203125" style="1355" bestFit="1" customWidth="1"/>
    <col min="4876" max="4876" width="20" style="1355" customWidth="1"/>
    <col min="4877" max="4877" width="20.109375" style="1355" customWidth="1"/>
    <col min="4878" max="4878" width="20.44140625" style="1355" customWidth="1"/>
    <col min="4879" max="4879" width="21" style="1355" customWidth="1"/>
    <col min="4880" max="4880" width="19.44140625" style="1355" customWidth="1"/>
    <col min="4881" max="4882" width="9.109375" style="1355"/>
    <col min="4883" max="4883" width="16.77734375" style="1355" customWidth="1"/>
    <col min="4884" max="4884" width="17.109375" style="1355" customWidth="1"/>
    <col min="4885" max="5120" width="9.109375" style="1355"/>
    <col min="5121" max="5121" width="24.44140625" style="1355" customWidth="1"/>
    <col min="5122" max="5122" width="14.33203125" style="1355" customWidth="1"/>
    <col min="5123" max="5123" width="11" style="1355" customWidth="1"/>
    <col min="5124" max="5124" width="12.77734375" style="1355" customWidth="1"/>
    <col min="5125" max="5125" width="11.77734375" style="1355" customWidth="1"/>
    <col min="5126" max="5126" width="11.109375" style="1355" customWidth="1"/>
    <col min="5127" max="5127" width="15.44140625" style="1355" bestFit="1" customWidth="1"/>
    <col min="5128" max="5128" width="0" style="1355" hidden="1" customWidth="1"/>
    <col min="5129" max="5129" width="14.109375" style="1355" customWidth="1"/>
    <col min="5130" max="5130" width="0" style="1355" hidden="1" customWidth="1"/>
    <col min="5131" max="5131" width="14.33203125" style="1355" bestFit="1" customWidth="1"/>
    <col min="5132" max="5132" width="20" style="1355" customWidth="1"/>
    <col min="5133" max="5133" width="20.109375" style="1355" customWidth="1"/>
    <col min="5134" max="5134" width="20.44140625" style="1355" customWidth="1"/>
    <col min="5135" max="5135" width="21" style="1355" customWidth="1"/>
    <col min="5136" max="5136" width="19.44140625" style="1355" customWidth="1"/>
    <col min="5137" max="5138" width="9.109375" style="1355"/>
    <col min="5139" max="5139" width="16.77734375" style="1355" customWidth="1"/>
    <col min="5140" max="5140" width="17.109375" style="1355" customWidth="1"/>
    <col min="5141" max="5376" width="9.109375" style="1355"/>
    <col min="5377" max="5377" width="24.44140625" style="1355" customWidth="1"/>
    <col min="5378" max="5378" width="14.33203125" style="1355" customWidth="1"/>
    <col min="5379" max="5379" width="11" style="1355" customWidth="1"/>
    <col min="5380" max="5380" width="12.77734375" style="1355" customWidth="1"/>
    <col min="5381" max="5381" width="11.77734375" style="1355" customWidth="1"/>
    <col min="5382" max="5382" width="11.109375" style="1355" customWidth="1"/>
    <col min="5383" max="5383" width="15.44140625" style="1355" bestFit="1" customWidth="1"/>
    <col min="5384" max="5384" width="0" style="1355" hidden="1" customWidth="1"/>
    <col min="5385" max="5385" width="14.109375" style="1355" customWidth="1"/>
    <col min="5386" max="5386" width="0" style="1355" hidden="1" customWidth="1"/>
    <col min="5387" max="5387" width="14.33203125" style="1355" bestFit="1" customWidth="1"/>
    <col min="5388" max="5388" width="20" style="1355" customWidth="1"/>
    <col min="5389" max="5389" width="20.109375" style="1355" customWidth="1"/>
    <col min="5390" max="5390" width="20.44140625" style="1355" customWidth="1"/>
    <col min="5391" max="5391" width="21" style="1355" customWidth="1"/>
    <col min="5392" max="5392" width="19.44140625" style="1355" customWidth="1"/>
    <col min="5393" max="5394" width="9.109375" style="1355"/>
    <col min="5395" max="5395" width="16.77734375" style="1355" customWidth="1"/>
    <col min="5396" max="5396" width="17.109375" style="1355" customWidth="1"/>
    <col min="5397" max="5632" width="9.109375" style="1355"/>
    <col min="5633" max="5633" width="24.44140625" style="1355" customWidth="1"/>
    <col min="5634" max="5634" width="14.33203125" style="1355" customWidth="1"/>
    <col min="5635" max="5635" width="11" style="1355" customWidth="1"/>
    <col min="5636" max="5636" width="12.77734375" style="1355" customWidth="1"/>
    <col min="5637" max="5637" width="11.77734375" style="1355" customWidth="1"/>
    <col min="5638" max="5638" width="11.109375" style="1355" customWidth="1"/>
    <col min="5639" max="5639" width="15.44140625" style="1355" bestFit="1" customWidth="1"/>
    <col min="5640" max="5640" width="0" style="1355" hidden="1" customWidth="1"/>
    <col min="5641" max="5641" width="14.109375" style="1355" customWidth="1"/>
    <col min="5642" max="5642" width="0" style="1355" hidden="1" customWidth="1"/>
    <col min="5643" max="5643" width="14.33203125" style="1355" bestFit="1" customWidth="1"/>
    <col min="5644" max="5644" width="20" style="1355" customWidth="1"/>
    <col min="5645" max="5645" width="20.109375" style="1355" customWidth="1"/>
    <col min="5646" max="5646" width="20.44140625" style="1355" customWidth="1"/>
    <col min="5647" max="5647" width="21" style="1355" customWidth="1"/>
    <col min="5648" max="5648" width="19.44140625" style="1355" customWidth="1"/>
    <col min="5649" max="5650" width="9.109375" style="1355"/>
    <col min="5651" max="5651" width="16.77734375" style="1355" customWidth="1"/>
    <col min="5652" max="5652" width="17.109375" style="1355" customWidth="1"/>
    <col min="5653" max="5888" width="9.109375" style="1355"/>
    <col min="5889" max="5889" width="24.44140625" style="1355" customWidth="1"/>
    <col min="5890" max="5890" width="14.33203125" style="1355" customWidth="1"/>
    <col min="5891" max="5891" width="11" style="1355" customWidth="1"/>
    <col min="5892" max="5892" width="12.77734375" style="1355" customWidth="1"/>
    <col min="5893" max="5893" width="11.77734375" style="1355" customWidth="1"/>
    <col min="5894" max="5894" width="11.109375" style="1355" customWidth="1"/>
    <col min="5895" max="5895" width="15.44140625" style="1355" bestFit="1" customWidth="1"/>
    <col min="5896" max="5896" width="0" style="1355" hidden="1" customWidth="1"/>
    <col min="5897" max="5897" width="14.109375" style="1355" customWidth="1"/>
    <col min="5898" max="5898" width="0" style="1355" hidden="1" customWidth="1"/>
    <col min="5899" max="5899" width="14.33203125" style="1355" bestFit="1" customWidth="1"/>
    <col min="5900" max="5900" width="20" style="1355" customWidth="1"/>
    <col min="5901" max="5901" width="20.109375" style="1355" customWidth="1"/>
    <col min="5902" max="5902" width="20.44140625" style="1355" customWidth="1"/>
    <col min="5903" max="5903" width="21" style="1355" customWidth="1"/>
    <col min="5904" max="5904" width="19.44140625" style="1355" customWidth="1"/>
    <col min="5905" max="5906" width="9.109375" style="1355"/>
    <col min="5907" max="5907" width="16.77734375" style="1355" customWidth="1"/>
    <col min="5908" max="5908" width="17.109375" style="1355" customWidth="1"/>
    <col min="5909" max="6144" width="9.109375" style="1355"/>
    <col min="6145" max="6145" width="24.44140625" style="1355" customWidth="1"/>
    <col min="6146" max="6146" width="14.33203125" style="1355" customWidth="1"/>
    <col min="6147" max="6147" width="11" style="1355" customWidth="1"/>
    <col min="6148" max="6148" width="12.77734375" style="1355" customWidth="1"/>
    <col min="6149" max="6149" width="11.77734375" style="1355" customWidth="1"/>
    <col min="6150" max="6150" width="11.109375" style="1355" customWidth="1"/>
    <col min="6151" max="6151" width="15.44140625" style="1355" bestFit="1" customWidth="1"/>
    <col min="6152" max="6152" width="0" style="1355" hidden="1" customWidth="1"/>
    <col min="6153" max="6153" width="14.109375" style="1355" customWidth="1"/>
    <col min="6154" max="6154" width="0" style="1355" hidden="1" customWidth="1"/>
    <col min="6155" max="6155" width="14.33203125" style="1355" bestFit="1" customWidth="1"/>
    <col min="6156" max="6156" width="20" style="1355" customWidth="1"/>
    <col min="6157" max="6157" width="20.109375" style="1355" customWidth="1"/>
    <col min="6158" max="6158" width="20.44140625" style="1355" customWidth="1"/>
    <col min="6159" max="6159" width="21" style="1355" customWidth="1"/>
    <col min="6160" max="6160" width="19.44140625" style="1355" customWidth="1"/>
    <col min="6161" max="6162" width="9.109375" style="1355"/>
    <col min="6163" max="6163" width="16.77734375" style="1355" customWidth="1"/>
    <col min="6164" max="6164" width="17.109375" style="1355" customWidth="1"/>
    <col min="6165" max="6400" width="9.109375" style="1355"/>
    <col min="6401" max="6401" width="24.44140625" style="1355" customWidth="1"/>
    <col min="6402" max="6402" width="14.33203125" style="1355" customWidth="1"/>
    <col min="6403" max="6403" width="11" style="1355" customWidth="1"/>
    <col min="6404" max="6404" width="12.77734375" style="1355" customWidth="1"/>
    <col min="6405" max="6405" width="11.77734375" style="1355" customWidth="1"/>
    <col min="6406" max="6406" width="11.109375" style="1355" customWidth="1"/>
    <col min="6407" max="6407" width="15.44140625" style="1355" bestFit="1" customWidth="1"/>
    <col min="6408" max="6408" width="0" style="1355" hidden="1" customWidth="1"/>
    <col min="6409" max="6409" width="14.109375" style="1355" customWidth="1"/>
    <col min="6410" max="6410" width="0" style="1355" hidden="1" customWidth="1"/>
    <col min="6411" max="6411" width="14.33203125" style="1355" bestFit="1" customWidth="1"/>
    <col min="6412" max="6412" width="20" style="1355" customWidth="1"/>
    <col min="6413" max="6413" width="20.109375" style="1355" customWidth="1"/>
    <col min="6414" max="6414" width="20.44140625" style="1355" customWidth="1"/>
    <col min="6415" max="6415" width="21" style="1355" customWidth="1"/>
    <col min="6416" max="6416" width="19.44140625" style="1355" customWidth="1"/>
    <col min="6417" max="6418" width="9.109375" style="1355"/>
    <col min="6419" max="6419" width="16.77734375" style="1355" customWidth="1"/>
    <col min="6420" max="6420" width="17.109375" style="1355" customWidth="1"/>
    <col min="6421" max="6656" width="9.109375" style="1355"/>
    <col min="6657" max="6657" width="24.44140625" style="1355" customWidth="1"/>
    <col min="6658" max="6658" width="14.33203125" style="1355" customWidth="1"/>
    <col min="6659" max="6659" width="11" style="1355" customWidth="1"/>
    <col min="6660" max="6660" width="12.77734375" style="1355" customWidth="1"/>
    <col min="6661" max="6661" width="11.77734375" style="1355" customWidth="1"/>
    <col min="6662" max="6662" width="11.109375" style="1355" customWidth="1"/>
    <col min="6663" max="6663" width="15.44140625" style="1355" bestFit="1" customWidth="1"/>
    <col min="6664" max="6664" width="0" style="1355" hidden="1" customWidth="1"/>
    <col min="6665" max="6665" width="14.109375" style="1355" customWidth="1"/>
    <col min="6666" max="6666" width="0" style="1355" hidden="1" customWidth="1"/>
    <col min="6667" max="6667" width="14.33203125" style="1355" bestFit="1" customWidth="1"/>
    <col min="6668" max="6668" width="20" style="1355" customWidth="1"/>
    <col min="6669" max="6669" width="20.109375" style="1355" customWidth="1"/>
    <col min="6670" max="6670" width="20.44140625" style="1355" customWidth="1"/>
    <col min="6671" max="6671" width="21" style="1355" customWidth="1"/>
    <col min="6672" max="6672" width="19.44140625" style="1355" customWidth="1"/>
    <col min="6673" max="6674" width="9.109375" style="1355"/>
    <col min="6675" max="6675" width="16.77734375" style="1355" customWidth="1"/>
    <col min="6676" max="6676" width="17.109375" style="1355" customWidth="1"/>
    <col min="6677" max="6912" width="9.109375" style="1355"/>
    <col min="6913" max="6913" width="24.44140625" style="1355" customWidth="1"/>
    <col min="6914" max="6914" width="14.33203125" style="1355" customWidth="1"/>
    <col min="6915" max="6915" width="11" style="1355" customWidth="1"/>
    <col min="6916" max="6916" width="12.77734375" style="1355" customWidth="1"/>
    <col min="6917" max="6917" width="11.77734375" style="1355" customWidth="1"/>
    <col min="6918" max="6918" width="11.109375" style="1355" customWidth="1"/>
    <col min="6919" max="6919" width="15.44140625" style="1355" bestFit="1" customWidth="1"/>
    <col min="6920" max="6920" width="0" style="1355" hidden="1" customWidth="1"/>
    <col min="6921" max="6921" width="14.109375" style="1355" customWidth="1"/>
    <col min="6922" max="6922" width="0" style="1355" hidden="1" customWidth="1"/>
    <col min="6923" max="6923" width="14.33203125" style="1355" bestFit="1" customWidth="1"/>
    <col min="6924" max="6924" width="20" style="1355" customWidth="1"/>
    <col min="6925" max="6925" width="20.109375" style="1355" customWidth="1"/>
    <col min="6926" max="6926" width="20.44140625" style="1355" customWidth="1"/>
    <col min="6927" max="6927" width="21" style="1355" customWidth="1"/>
    <col min="6928" max="6928" width="19.44140625" style="1355" customWidth="1"/>
    <col min="6929" max="6930" width="9.109375" style="1355"/>
    <col min="6931" max="6931" width="16.77734375" style="1355" customWidth="1"/>
    <col min="6932" max="6932" width="17.109375" style="1355" customWidth="1"/>
    <col min="6933" max="7168" width="9.109375" style="1355"/>
    <col min="7169" max="7169" width="24.44140625" style="1355" customWidth="1"/>
    <col min="7170" max="7170" width="14.33203125" style="1355" customWidth="1"/>
    <col min="7171" max="7171" width="11" style="1355" customWidth="1"/>
    <col min="7172" max="7172" width="12.77734375" style="1355" customWidth="1"/>
    <col min="7173" max="7173" width="11.77734375" style="1355" customWidth="1"/>
    <col min="7174" max="7174" width="11.109375" style="1355" customWidth="1"/>
    <col min="7175" max="7175" width="15.44140625" style="1355" bestFit="1" customWidth="1"/>
    <col min="7176" max="7176" width="0" style="1355" hidden="1" customWidth="1"/>
    <col min="7177" max="7177" width="14.109375" style="1355" customWidth="1"/>
    <col min="7178" max="7178" width="0" style="1355" hidden="1" customWidth="1"/>
    <col min="7179" max="7179" width="14.33203125" style="1355" bestFit="1" customWidth="1"/>
    <col min="7180" max="7180" width="20" style="1355" customWidth="1"/>
    <col min="7181" max="7181" width="20.109375" style="1355" customWidth="1"/>
    <col min="7182" max="7182" width="20.44140625" style="1355" customWidth="1"/>
    <col min="7183" max="7183" width="21" style="1355" customWidth="1"/>
    <col min="7184" max="7184" width="19.44140625" style="1355" customWidth="1"/>
    <col min="7185" max="7186" width="9.109375" style="1355"/>
    <col min="7187" max="7187" width="16.77734375" style="1355" customWidth="1"/>
    <col min="7188" max="7188" width="17.109375" style="1355" customWidth="1"/>
    <col min="7189" max="7424" width="9.109375" style="1355"/>
    <col min="7425" max="7425" width="24.44140625" style="1355" customWidth="1"/>
    <col min="7426" max="7426" width="14.33203125" style="1355" customWidth="1"/>
    <col min="7427" max="7427" width="11" style="1355" customWidth="1"/>
    <col min="7428" max="7428" width="12.77734375" style="1355" customWidth="1"/>
    <col min="7429" max="7429" width="11.77734375" style="1355" customWidth="1"/>
    <col min="7430" max="7430" width="11.109375" style="1355" customWidth="1"/>
    <col min="7431" max="7431" width="15.44140625" style="1355" bestFit="1" customWidth="1"/>
    <col min="7432" max="7432" width="0" style="1355" hidden="1" customWidth="1"/>
    <col min="7433" max="7433" width="14.109375" style="1355" customWidth="1"/>
    <col min="7434" max="7434" width="0" style="1355" hidden="1" customWidth="1"/>
    <col min="7435" max="7435" width="14.33203125" style="1355" bestFit="1" customWidth="1"/>
    <col min="7436" max="7436" width="20" style="1355" customWidth="1"/>
    <col min="7437" max="7437" width="20.109375" style="1355" customWidth="1"/>
    <col min="7438" max="7438" width="20.44140625" style="1355" customWidth="1"/>
    <col min="7439" max="7439" width="21" style="1355" customWidth="1"/>
    <col min="7440" max="7440" width="19.44140625" style="1355" customWidth="1"/>
    <col min="7441" max="7442" width="9.109375" style="1355"/>
    <col min="7443" max="7443" width="16.77734375" style="1355" customWidth="1"/>
    <col min="7444" max="7444" width="17.109375" style="1355" customWidth="1"/>
    <col min="7445" max="7680" width="9.109375" style="1355"/>
    <col min="7681" max="7681" width="24.44140625" style="1355" customWidth="1"/>
    <col min="7682" max="7682" width="14.33203125" style="1355" customWidth="1"/>
    <col min="7683" max="7683" width="11" style="1355" customWidth="1"/>
    <col min="7684" max="7684" width="12.77734375" style="1355" customWidth="1"/>
    <col min="7685" max="7685" width="11.77734375" style="1355" customWidth="1"/>
    <col min="7686" max="7686" width="11.109375" style="1355" customWidth="1"/>
    <col min="7687" max="7687" width="15.44140625" style="1355" bestFit="1" customWidth="1"/>
    <col min="7688" max="7688" width="0" style="1355" hidden="1" customWidth="1"/>
    <col min="7689" max="7689" width="14.109375" style="1355" customWidth="1"/>
    <col min="7690" max="7690" width="0" style="1355" hidden="1" customWidth="1"/>
    <col min="7691" max="7691" width="14.33203125" style="1355" bestFit="1" customWidth="1"/>
    <col min="7692" max="7692" width="20" style="1355" customWidth="1"/>
    <col min="7693" max="7693" width="20.109375" style="1355" customWidth="1"/>
    <col min="7694" max="7694" width="20.44140625" style="1355" customWidth="1"/>
    <col min="7695" max="7695" width="21" style="1355" customWidth="1"/>
    <col min="7696" max="7696" width="19.44140625" style="1355" customWidth="1"/>
    <col min="7697" max="7698" width="9.109375" style="1355"/>
    <col min="7699" max="7699" width="16.77734375" style="1355" customWidth="1"/>
    <col min="7700" max="7700" width="17.109375" style="1355" customWidth="1"/>
    <col min="7701" max="7936" width="9.109375" style="1355"/>
    <col min="7937" max="7937" width="24.44140625" style="1355" customWidth="1"/>
    <col min="7938" max="7938" width="14.33203125" style="1355" customWidth="1"/>
    <col min="7939" max="7939" width="11" style="1355" customWidth="1"/>
    <col min="7940" max="7940" width="12.77734375" style="1355" customWidth="1"/>
    <col min="7941" max="7941" width="11.77734375" style="1355" customWidth="1"/>
    <col min="7942" max="7942" width="11.109375" style="1355" customWidth="1"/>
    <col min="7943" max="7943" width="15.44140625" style="1355" bestFit="1" customWidth="1"/>
    <col min="7944" max="7944" width="0" style="1355" hidden="1" customWidth="1"/>
    <col min="7945" max="7945" width="14.109375" style="1355" customWidth="1"/>
    <col min="7946" max="7946" width="0" style="1355" hidden="1" customWidth="1"/>
    <col min="7947" max="7947" width="14.33203125" style="1355" bestFit="1" customWidth="1"/>
    <col min="7948" max="7948" width="20" style="1355" customWidth="1"/>
    <col min="7949" max="7949" width="20.109375" style="1355" customWidth="1"/>
    <col min="7950" max="7950" width="20.44140625" style="1355" customWidth="1"/>
    <col min="7951" max="7951" width="21" style="1355" customWidth="1"/>
    <col min="7952" max="7952" width="19.44140625" style="1355" customWidth="1"/>
    <col min="7953" max="7954" width="9.109375" style="1355"/>
    <col min="7955" max="7955" width="16.77734375" style="1355" customWidth="1"/>
    <col min="7956" max="7956" width="17.109375" style="1355" customWidth="1"/>
    <col min="7957" max="8192" width="9.109375" style="1355"/>
    <col min="8193" max="8193" width="24.44140625" style="1355" customWidth="1"/>
    <col min="8194" max="8194" width="14.33203125" style="1355" customWidth="1"/>
    <col min="8195" max="8195" width="11" style="1355" customWidth="1"/>
    <col min="8196" max="8196" width="12.77734375" style="1355" customWidth="1"/>
    <col min="8197" max="8197" width="11.77734375" style="1355" customWidth="1"/>
    <col min="8198" max="8198" width="11.109375" style="1355" customWidth="1"/>
    <col min="8199" max="8199" width="15.44140625" style="1355" bestFit="1" customWidth="1"/>
    <col min="8200" max="8200" width="0" style="1355" hidden="1" customWidth="1"/>
    <col min="8201" max="8201" width="14.109375" style="1355" customWidth="1"/>
    <col min="8202" max="8202" width="0" style="1355" hidden="1" customWidth="1"/>
    <col min="8203" max="8203" width="14.33203125" style="1355" bestFit="1" customWidth="1"/>
    <col min="8204" max="8204" width="20" style="1355" customWidth="1"/>
    <col min="8205" max="8205" width="20.109375" style="1355" customWidth="1"/>
    <col min="8206" max="8206" width="20.44140625" style="1355" customWidth="1"/>
    <col min="8207" max="8207" width="21" style="1355" customWidth="1"/>
    <col min="8208" max="8208" width="19.44140625" style="1355" customWidth="1"/>
    <col min="8209" max="8210" width="9.109375" style="1355"/>
    <col min="8211" max="8211" width="16.77734375" style="1355" customWidth="1"/>
    <col min="8212" max="8212" width="17.109375" style="1355" customWidth="1"/>
    <col min="8213" max="8448" width="9.109375" style="1355"/>
    <col min="8449" max="8449" width="24.44140625" style="1355" customWidth="1"/>
    <col min="8450" max="8450" width="14.33203125" style="1355" customWidth="1"/>
    <col min="8451" max="8451" width="11" style="1355" customWidth="1"/>
    <col min="8452" max="8452" width="12.77734375" style="1355" customWidth="1"/>
    <col min="8453" max="8453" width="11.77734375" style="1355" customWidth="1"/>
    <col min="8454" max="8454" width="11.109375" style="1355" customWidth="1"/>
    <col min="8455" max="8455" width="15.44140625" style="1355" bestFit="1" customWidth="1"/>
    <col min="8456" max="8456" width="0" style="1355" hidden="1" customWidth="1"/>
    <col min="8457" max="8457" width="14.109375" style="1355" customWidth="1"/>
    <col min="8458" max="8458" width="0" style="1355" hidden="1" customWidth="1"/>
    <col min="8459" max="8459" width="14.33203125" style="1355" bestFit="1" customWidth="1"/>
    <col min="8460" max="8460" width="20" style="1355" customWidth="1"/>
    <col min="8461" max="8461" width="20.109375" style="1355" customWidth="1"/>
    <col min="8462" max="8462" width="20.44140625" style="1355" customWidth="1"/>
    <col min="8463" max="8463" width="21" style="1355" customWidth="1"/>
    <col min="8464" max="8464" width="19.44140625" style="1355" customWidth="1"/>
    <col min="8465" max="8466" width="9.109375" style="1355"/>
    <col min="8467" max="8467" width="16.77734375" style="1355" customWidth="1"/>
    <col min="8468" max="8468" width="17.109375" style="1355" customWidth="1"/>
    <col min="8469" max="8704" width="9.109375" style="1355"/>
    <col min="8705" max="8705" width="24.44140625" style="1355" customWidth="1"/>
    <col min="8706" max="8706" width="14.33203125" style="1355" customWidth="1"/>
    <col min="8707" max="8707" width="11" style="1355" customWidth="1"/>
    <col min="8708" max="8708" width="12.77734375" style="1355" customWidth="1"/>
    <col min="8709" max="8709" width="11.77734375" style="1355" customWidth="1"/>
    <col min="8710" max="8710" width="11.109375" style="1355" customWidth="1"/>
    <col min="8711" max="8711" width="15.44140625" style="1355" bestFit="1" customWidth="1"/>
    <col min="8712" max="8712" width="0" style="1355" hidden="1" customWidth="1"/>
    <col min="8713" max="8713" width="14.109375" style="1355" customWidth="1"/>
    <col min="8714" max="8714" width="0" style="1355" hidden="1" customWidth="1"/>
    <col min="8715" max="8715" width="14.33203125" style="1355" bestFit="1" customWidth="1"/>
    <col min="8716" max="8716" width="20" style="1355" customWidth="1"/>
    <col min="8717" max="8717" width="20.109375" style="1355" customWidth="1"/>
    <col min="8718" max="8718" width="20.44140625" style="1355" customWidth="1"/>
    <col min="8719" max="8719" width="21" style="1355" customWidth="1"/>
    <col min="8720" max="8720" width="19.44140625" style="1355" customWidth="1"/>
    <col min="8721" max="8722" width="9.109375" style="1355"/>
    <col min="8723" max="8723" width="16.77734375" style="1355" customWidth="1"/>
    <col min="8724" max="8724" width="17.109375" style="1355" customWidth="1"/>
    <col min="8725" max="8960" width="9.109375" style="1355"/>
    <col min="8961" max="8961" width="24.44140625" style="1355" customWidth="1"/>
    <col min="8962" max="8962" width="14.33203125" style="1355" customWidth="1"/>
    <col min="8963" max="8963" width="11" style="1355" customWidth="1"/>
    <col min="8964" max="8964" width="12.77734375" style="1355" customWidth="1"/>
    <col min="8965" max="8965" width="11.77734375" style="1355" customWidth="1"/>
    <col min="8966" max="8966" width="11.109375" style="1355" customWidth="1"/>
    <col min="8967" max="8967" width="15.44140625" style="1355" bestFit="1" customWidth="1"/>
    <col min="8968" max="8968" width="0" style="1355" hidden="1" customWidth="1"/>
    <col min="8969" max="8969" width="14.109375" style="1355" customWidth="1"/>
    <col min="8970" max="8970" width="0" style="1355" hidden="1" customWidth="1"/>
    <col min="8971" max="8971" width="14.33203125" style="1355" bestFit="1" customWidth="1"/>
    <col min="8972" max="8972" width="20" style="1355" customWidth="1"/>
    <col min="8973" max="8973" width="20.109375" style="1355" customWidth="1"/>
    <col min="8974" max="8974" width="20.44140625" style="1355" customWidth="1"/>
    <col min="8975" max="8975" width="21" style="1355" customWidth="1"/>
    <col min="8976" max="8976" width="19.44140625" style="1355" customWidth="1"/>
    <col min="8977" max="8978" width="9.109375" style="1355"/>
    <col min="8979" max="8979" width="16.77734375" style="1355" customWidth="1"/>
    <col min="8980" max="8980" width="17.109375" style="1355" customWidth="1"/>
    <col min="8981" max="9216" width="9.109375" style="1355"/>
    <col min="9217" max="9217" width="24.44140625" style="1355" customWidth="1"/>
    <col min="9218" max="9218" width="14.33203125" style="1355" customWidth="1"/>
    <col min="9219" max="9219" width="11" style="1355" customWidth="1"/>
    <col min="9220" max="9220" width="12.77734375" style="1355" customWidth="1"/>
    <col min="9221" max="9221" width="11.77734375" style="1355" customWidth="1"/>
    <col min="9222" max="9222" width="11.109375" style="1355" customWidth="1"/>
    <col min="9223" max="9223" width="15.44140625" style="1355" bestFit="1" customWidth="1"/>
    <col min="9224" max="9224" width="0" style="1355" hidden="1" customWidth="1"/>
    <col min="9225" max="9225" width="14.109375" style="1355" customWidth="1"/>
    <col min="9226" max="9226" width="0" style="1355" hidden="1" customWidth="1"/>
    <col min="9227" max="9227" width="14.33203125" style="1355" bestFit="1" customWidth="1"/>
    <col min="9228" max="9228" width="20" style="1355" customWidth="1"/>
    <col min="9229" max="9229" width="20.109375" style="1355" customWidth="1"/>
    <col min="9230" max="9230" width="20.44140625" style="1355" customWidth="1"/>
    <col min="9231" max="9231" width="21" style="1355" customWidth="1"/>
    <col min="9232" max="9232" width="19.44140625" style="1355" customWidth="1"/>
    <col min="9233" max="9234" width="9.109375" style="1355"/>
    <col min="9235" max="9235" width="16.77734375" style="1355" customWidth="1"/>
    <col min="9236" max="9236" width="17.109375" style="1355" customWidth="1"/>
    <col min="9237" max="9472" width="9.109375" style="1355"/>
    <col min="9473" max="9473" width="24.44140625" style="1355" customWidth="1"/>
    <col min="9474" max="9474" width="14.33203125" style="1355" customWidth="1"/>
    <col min="9475" max="9475" width="11" style="1355" customWidth="1"/>
    <col min="9476" max="9476" width="12.77734375" style="1355" customWidth="1"/>
    <col min="9477" max="9477" width="11.77734375" style="1355" customWidth="1"/>
    <col min="9478" max="9478" width="11.109375" style="1355" customWidth="1"/>
    <col min="9479" max="9479" width="15.44140625" style="1355" bestFit="1" customWidth="1"/>
    <col min="9480" max="9480" width="0" style="1355" hidden="1" customWidth="1"/>
    <col min="9481" max="9481" width="14.109375" style="1355" customWidth="1"/>
    <col min="9482" max="9482" width="0" style="1355" hidden="1" customWidth="1"/>
    <col min="9483" max="9483" width="14.33203125" style="1355" bestFit="1" customWidth="1"/>
    <col min="9484" max="9484" width="20" style="1355" customWidth="1"/>
    <col min="9485" max="9485" width="20.109375" style="1355" customWidth="1"/>
    <col min="9486" max="9486" width="20.44140625" style="1355" customWidth="1"/>
    <col min="9487" max="9487" width="21" style="1355" customWidth="1"/>
    <col min="9488" max="9488" width="19.44140625" style="1355" customWidth="1"/>
    <col min="9489" max="9490" width="9.109375" style="1355"/>
    <col min="9491" max="9491" width="16.77734375" style="1355" customWidth="1"/>
    <col min="9492" max="9492" width="17.109375" style="1355" customWidth="1"/>
    <col min="9493" max="9728" width="9.109375" style="1355"/>
    <col min="9729" max="9729" width="24.44140625" style="1355" customWidth="1"/>
    <col min="9730" max="9730" width="14.33203125" style="1355" customWidth="1"/>
    <col min="9731" max="9731" width="11" style="1355" customWidth="1"/>
    <col min="9732" max="9732" width="12.77734375" style="1355" customWidth="1"/>
    <col min="9733" max="9733" width="11.77734375" style="1355" customWidth="1"/>
    <col min="9734" max="9734" width="11.109375" style="1355" customWidth="1"/>
    <col min="9735" max="9735" width="15.44140625" style="1355" bestFit="1" customWidth="1"/>
    <col min="9736" max="9736" width="0" style="1355" hidden="1" customWidth="1"/>
    <col min="9737" max="9737" width="14.109375" style="1355" customWidth="1"/>
    <col min="9738" max="9738" width="0" style="1355" hidden="1" customWidth="1"/>
    <col min="9739" max="9739" width="14.33203125" style="1355" bestFit="1" customWidth="1"/>
    <col min="9740" max="9740" width="20" style="1355" customWidth="1"/>
    <col min="9741" max="9741" width="20.109375" style="1355" customWidth="1"/>
    <col min="9742" max="9742" width="20.44140625" style="1355" customWidth="1"/>
    <col min="9743" max="9743" width="21" style="1355" customWidth="1"/>
    <col min="9744" max="9744" width="19.44140625" style="1355" customWidth="1"/>
    <col min="9745" max="9746" width="9.109375" style="1355"/>
    <col min="9747" max="9747" width="16.77734375" style="1355" customWidth="1"/>
    <col min="9748" max="9748" width="17.109375" style="1355" customWidth="1"/>
    <col min="9749" max="9984" width="9.109375" style="1355"/>
    <col min="9985" max="9985" width="24.44140625" style="1355" customWidth="1"/>
    <col min="9986" max="9986" width="14.33203125" style="1355" customWidth="1"/>
    <col min="9987" max="9987" width="11" style="1355" customWidth="1"/>
    <col min="9988" max="9988" width="12.77734375" style="1355" customWidth="1"/>
    <col min="9989" max="9989" width="11.77734375" style="1355" customWidth="1"/>
    <col min="9990" max="9990" width="11.109375" style="1355" customWidth="1"/>
    <col min="9991" max="9991" width="15.44140625" style="1355" bestFit="1" customWidth="1"/>
    <col min="9992" max="9992" width="0" style="1355" hidden="1" customWidth="1"/>
    <col min="9993" max="9993" width="14.109375" style="1355" customWidth="1"/>
    <col min="9994" max="9994" width="0" style="1355" hidden="1" customWidth="1"/>
    <col min="9995" max="9995" width="14.33203125" style="1355" bestFit="1" customWidth="1"/>
    <col min="9996" max="9996" width="20" style="1355" customWidth="1"/>
    <col min="9997" max="9997" width="20.109375" style="1355" customWidth="1"/>
    <col min="9998" max="9998" width="20.44140625" style="1355" customWidth="1"/>
    <col min="9999" max="9999" width="21" style="1355" customWidth="1"/>
    <col min="10000" max="10000" width="19.44140625" style="1355" customWidth="1"/>
    <col min="10001" max="10002" width="9.109375" style="1355"/>
    <col min="10003" max="10003" width="16.77734375" style="1355" customWidth="1"/>
    <col min="10004" max="10004" width="17.109375" style="1355" customWidth="1"/>
    <col min="10005" max="10240" width="9.109375" style="1355"/>
    <col min="10241" max="10241" width="24.44140625" style="1355" customWidth="1"/>
    <col min="10242" max="10242" width="14.33203125" style="1355" customWidth="1"/>
    <col min="10243" max="10243" width="11" style="1355" customWidth="1"/>
    <col min="10244" max="10244" width="12.77734375" style="1355" customWidth="1"/>
    <col min="10245" max="10245" width="11.77734375" style="1355" customWidth="1"/>
    <col min="10246" max="10246" width="11.109375" style="1355" customWidth="1"/>
    <col min="10247" max="10247" width="15.44140625" style="1355" bestFit="1" customWidth="1"/>
    <col min="10248" max="10248" width="0" style="1355" hidden="1" customWidth="1"/>
    <col min="10249" max="10249" width="14.109375" style="1355" customWidth="1"/>
    <col min="10250" max="10250" width="0" style="1355" hidden="1" customWidth="1"/>
    <col min="10251" max="10251" width="14.33203125" style="1355" bestFit="1" customWidth="1"/>
    <col min="10252" max="10252" width="20" style="1355" customWidth="1"/>
    <col min="10253" max="10253" width="20.109375" style="1355" customWidth="1"/>
    <col min="10254" max="10254" width="20.44140625" style="1355" customWidth="1"/>
    <col min="10255" max="10255" width="21" style="1355" customWidth="1"/>
    <col min="10256" max="10256" width="19.44140625" style="1355" customWidth="1"/>
    <col min="10257" max="10258" width="9.109375" style="1355"/>
    <col min="10259" max="10259" width="16.77734375" style="1355" customWidth="1"/>
    <col min="10260" max="10260" width="17.109375" style="1355" customWidth="1"/>
    <col min="10261" max="10496" width="9.109375" style="1355"/>
    <col min="10497" max="10497" width="24.44140625" style="1355" customWidth="1"/>
    <col min="10498" max="10498" width="14.33203125" style="1355" customWidth="1"/>
    <col min="10499" max="10499" width="11" style="1355" customWidth="1"/>
    <col min="10500" max="10500" width="12.77734375" style="1355" customWidth="1"/>
    <col min="10501" max="10501" width="11.77734375" style="1355" customWidth="1"/>
    <col min="10502" max="10502" width="11.109375" style="1355" customWidth="1"/>
    <col min="10503" max="10503" width="15.44140625" style="1355" bestFit="1" customWidth="1"/>
    <col min="10504" max="10504" width="0" style="1355" hidden="1" customWidth="1"/>
    <col min="10505" max="10505" width="14.109375" style="1355" customWidth="1"/>
    <col min="10506" max="10506" width="0" style="1355" hidden="1" customWidth="1"/>
    <col min="10507" max="10507" width="14.33203125" style="1355" bestFit="1" customWidth="1"/>
    <col min="10508" max="10508" width="20" style="1355" customWidth="1"/>
    <col min="10509" max="10509" width="20.109375" style="1355" customWidth="1"/>
    <col min="10510" max="10510" width="20.44140625" style="1355" customWidth="1"/>
    <col min="10511" max="10511" width="21" style="1355" customWidth="1"/>
    <col min="10512" max="10512" width="19.44140625" style="1355" customWidth="1"/>
    <col min="10513" max="10514" width="9.109375" style="1355"/>
    <col min="10515" max="10515" width="16.77734375" style="1355" customWidth="1"/>
    <col min="10516" max="10516" width="17.109375" style="1355" customWidth="1"/>
    <col min="10517" max="10752" width="9.109375" style="1355"/>
    <col min="10753" max="10753" width="24.44140625" style="1355" customWidth="1"/>
    <col min="10754" max="10754" width="14.33203125" style="1355" customWidth="1"/>
    <col min="10755" max="10755" width="11" style="1355" customWidth="1"/>
    <col min="10756" max="10756" width="12.77734375" style="1355" customWidth="1"/>
    <col min="10757" max="10757" width="11.77734375" style="1355" customWidth="1"/>
    <col min="10758" max="10758" width="11.109375" style="1355" customWidth="1"/>
    <col min="10759" max="10759" width="15.44140625" style="1355" bestFit="1" customWidth="1"/>
    <col min="10760" max="10760" width="0" style="1355" hidden="1" customWidth="1"/>
    <col min="10761" max="10761" width="14.109375" style="1355" customWidth="1"/>
    <col min="10762" max="10762" width="0" style="1355" hidden="1" customWidth="1"/>
    <col min="10763" max="10763" width="14.33203125" style="1355" bestFit="1" customWidth="1"/>
    <col min="10764" max="10764" width="20" style="1355" customWidth="1"/>
    <col min="10765" max="10765" width="20.109375" style="1355" customWidth="1"/>
    <col min="10766" max="10766" width="20.44140625" style="1355" customWidth="1"/>
    <col min="10767" max="10767" width="21" style="1355" customWidth="1"/>
    <col min="10768" max="10768" width="19.44140625" style="1355" customWidth="1"/>
    <col min="10769" max="10770" width="9.109375" style="1355"/>
    <col min="10771" max="10771" width="16.77734375" style="1355" customWidth="1"/>
    <col min="10772" max="10772" width="17.109375" style="1355" customWidth="1"/>
    <col min="10773" max="11008" width="9.109375" style="1355"/>
    <col min="11009" max="11009" width="24.44140625" style="1355" customWidth="1"/>
    <col min="11010" max="11010" width="14.33203125" style="1355" customWidth="1"/>
    <col min="11011" max="11011" width="11" style="1355" customWidth="1"/>
    <col min="11012" max="11012" width="12.77734375" style="1355" customWidth="1"/>
    <col min="11013" max="11013" width="11.77734375" style="1355" customWidth="1"/>
    <col min="11014" max="11014" width="11.109375" style="1355" customWidth="1"/>
    <col min="11015" max="11015" width="15.44140625" style="1355" bestFit="1" customWidth="1"/>
    <col min="11016" max="11016" width="0" style="1355" hidden="1" customWidth="1"/>
    <col min="11017" max="11017" width="14.109375" style="1355" customWidth="1"/>
    <col min="11018" max="11018" width="0" style="1355" hidden="1" customWidth="1"/>
    <col min="11019" max="11019" width="14.33203125" style="1355" bestFit="1" customWidth="1"/>
    <col min="11020" max="11020" width="20" style="1355" customWidth="1"/>
    <col min="11021" max="11021" width="20.109375" style="1355" customWidth="1"/>
    <col min="11022" max="11022" width="20.44140625" style="1355" customWidth="1"/>
    <col min="11023" max="11023" width="21" style="1355" customWidth="1"/>
    <col min="11024" max="11024" width="19.44140625" style="1355" customWidth="1"/>
    <col min="11025" max="11026" width="9.109375" style="1355"/>
    <col min="11027" max="11027" width="16.77734375" style="1355" customWidth="1"/>
    <col min="11028" max="11028" width="17.109375" style="1355" customWidth="1"/>
    <col min="11029" max="11264" width="9.109375" style="1355"/>
    <col min="11265" max="11265" width="24.44140625" style="1355" customWidth="1"/>
    <col min="11266" max="11266" width="14.33203125" style="1355" customWidth="1"/>
    <col min="11267" max="11267" width="11" style="1355" customWidth="1"/>
    <col min="11268" max="11268" width="12.77734375" style="1355" customWidth="1"/>
    <col min="11269" max="11269" width="11.77734375" style="1355" customWidth="1"/>
    <col min="11270" max="11270" width="11.109375" style="1355" customWidth="1"/>
    <col min="11271" max="11271" width="15.44140625" style="1355" bestFit="1" customWidth="1"/>
    <col min="11272" max="11272" width="0" style="1355" hidden="1" customWidth="1"/>
    <col min="11273" max="11273" width="14.109375" style="1355" customWidth="1"/>
    <col min="11274" max="11274" width="0" style="1355" hidden="1" customWidth="1"/>
    <col min="11275" max="11275" width="14.33203125" style="1355" bestFit="1" customWidth="1"/>
    <col min="11276" max="11276" width="20" style="1355" customWidth="1"/>
    <col min="11277" max="11277" width="20.109375" style="1355" customWidth="1"/>
    <col min="11278" max="11278" width="20.44140625" style="1355" customWidth="1"/>
    <col min="11279" max="11279" width="21" style="1355" customWidth="1"/>
    <col min="11280" max="11280" width="19.44140625" style="1355" customWidth="1"/>
    <col min="11281" max="11282" width="9.109375" style="1355"/>
    <col min="11283" max="11283" width="16.77734375" style="1355" customWidth="1"/>
    <col min="11284" max="11284" width="17.109375" style="1355" customWidth="1"/>
    <col min="11285" max="11520" width="9.109375" style="1355"/>
    <col min="11521" max="11521" width="24.44140625" style="1355" customWidth="1"/>
    <col min="11522" max="11522" width="14.33203125" style="1355" customWidth="1"/>
    <col min="11523" max="11523" width="11" style="1355" customWidth="1"/>
    <col min="11524" max="11524" width="12.77734375" style="1355" customWidth="1"/>
    <col min="11525" max="11525" width="11.77734375" style="1355" customWidth="1"/>
    <col min="11526" max="11526" width="11.109375" style="1355" customWidth="1"/>
    <col min="11527" max="11527" width="15.44140625" style="1355" bestFit="1" customWidth="1"/>
    <col min="11528" max="11528" width="0" style="1355" hidden="1" customWidth="1"/>
    <col min="11529" max="11529" width="14.109375" style="1355" customWidth="1"/>
    <col min="11530" max="11530" width="0" style="1355" hidden="1" customWidth="1"/>
    <col min="11531" max="11531" width="14.33203125" style="1355" bestFit="1" customWidth="1"/>
    <col min="11532" max="11532" width="20" style="1355" customWidth="1"/>
    <col min="11533" max="11533" width="20.109375" style="1355" customWidth="1"/>
    <col min="11534" max="11534" width="20.44140625" style="1355" customWidth="1"/>
    <col min="11535" max="11535" width="21" style="1355" customWidth="1"/>
    <col min="11536" max="11536" width="19.44140625" style="1355" customWidth="1"/>
    <col min="11537" max="11538" width="9.109375" style="1355"/>
    <col min="11539" max="11539" width="16.77734375" style="1355" customWidth="1"/>
    <col min="11540" max="11540" width="17.109375" style="1355" customWidth="1"/>
    <col min="11541" max="11776" width="9.109375" style="1355"/>
    <col min="11777" max="11777" width="24.44140625" style="1355" customWidth="1"/>
    <col min="11778" max="11778" width="14.33203125" style="1355" customWidth="1"/>
    <col min="11779" max="11779" width="11" style="1355" customWidth="1"/>
    <col min="11780" max="11780" width="12.77734375" style="1355" customWidth="1"/>
    <col min="11781" max="11781" width="11.77734375" style="1355" customWidth="1"/>
    <col min="11782" max="11782" width="11.109375" style="1355" customWidth="1"/>
    <col min="11783" max="11783" width="15.44140625" style="1355" bestFit="1" customWidth="1"/>
    <col min="11784" max="11784" width="0" style="1355" hidden="1" customWidth="1"/>
    <col min="11785" max="11785" width="14.109375" style="1355" customWidth="1"/>
    <col min="11786" max="11786" width="0" style="1355" hidden="1" customWidth="1"/>
    <col min="11787" max="11787" width="14.33203125" style="1355" bestFit="1" customWidth="1"/>
    <col min="11788" max="11788" width="20" style="1355" customWidth="1"/>
    <col min="11789" max="11789" width="20.109375" style="1355" customWidth="1"/>
    <col min="11790" max="11790" width="20.44140625" style="1355" customWidth="1"/>
    <col min="11791" max="11791" width="21" style="1355" customWidth="1"/>
    <col min="11792" max="11792" width="19.44140625" style="1355" customWidth="1"/>
    <col min="11793" max="11794" width="9.109375" style="1355"/>
    <col min="11795" max="11795" width="16.77734375" style="1355" customWidth="1"/>
    <col min="11796" max="11796" width="17.109375" style="1355" customWidth="1"/>
    <col min="11797" max="12032" width="9.109375" style="1355"/>
    <col min="12033" max="12033" width="24.44140625" style="1355" customWidth="1"/>
    <col min="12034" max="12034" width="14.33203125" style="1355" customWidth="1"/>
    <col min="12035" max="12035" width="11" style="1355" customWidth="1"/>
    <col min="12036" max="12036" width="12.77734375" style="1355" customWidth="1"/>
    <col min="12037" max="12037" width="11.77734375" style="1355" customWidth="1"/>
    <col min="12038" max="12038" width="11.109375" style="1355" customWidth="1"/>
    <col min="12039" max="12039" width="15.44140625" style="1355" bestFit="1" customWidth="1"/>
    <col min="12040" max="12040" width="0" style="1355" hidden="1" customWidth="1"/>
    <col min="12041" max="12041" width="14.109375" style="1355" customWidth="1"/>
    <col min="12042" max="12042" width="0" style="1355" hidden="1" customWidth="1"/>
    <col min="12043" max="12043" width="14.33203125" style="1355" bestFit="1" customWidth="1"/>
    <col min="12044" max="12044" width="20" style="1355" customWidth="1"/>
    <col min="12045" max="12045" width="20.109375" style="1355" customWidth="1"/>
    <col min="12046" max="12046" width="20.44140625" style="1355" customWidth="1"/>
    <col min="12047" max="12047" width="21" style="1355" customWidth="1"/>
    <col min="12048" max="12048" width="19.44140625" style="1355" customWidth="1"/>
    <col min="12049" max="12050" width="9.109375" style="1355"/>
    <col min="12051" max="12051" width="16.77734375" style="1355" customWidth="1"/>
    <col min="12052" max="12052" width="17.109375" style="1355" customWidth="1"/>
    <col min="12053" max="12288" width="9.109375" style="1355"/>
    <col min="12289" max="12289" width="24.44140625" style="1355" customWidth="1"/>
    <col min="12290" max="12290" width="14.33203125" style="1355" customWidth="1"/>
    <col min="12291" max="12291" width="11" style="1355" customWidth="1"/>
    <col min="12292" max="12292" width="12.77734375" style="1355" customWidth="1"/>
    <col min="12293" max="12293" width="11.77734375" style="1355" customWidth="1"/>
    <col min="12294" max="12294" width="11.109375" style="1355" customWidth="1"/>
    <col min="12295" max="12295" width="15.44140625" style="1355" bestFit="1" customWidth="1"/>
    <col min="12296" max="12296" width="0" style="1355" hidden="1" customWidth="1"/>
    <col min="12297" max="12297" width="14.109375" style="1355" customWidth="1"/>
    <col min="12298" max="12298" width="0" style="1355" hidden="1" customWidth="1"/>
    <col min="12299" max="12299" width="14.33203125" style="1355" bestFit="1" customWidth="1"/>
    <col min="12300" max="12300" width="20" style="1355" customWidth="1"/>
    <col min="12301" max="12301" width="20.109375" style="1355" customWidth="1"/>
    <col min="12302" max="12302" width="20.44140625" style="1355" customWidth="1"/>
    <col min="12303" max="12303" width="21" style="1355" customWidth="1"/>
    <col min="12304" max="12304" width="19.44140625" style="1355" customWidth="1"/>
    <col min="12305" max="12306" width="9.109375" style="1355"/>
    <col min="12307" max="12307" width="16.77734375" style="1355" customWidth="1"/>
    <col min="12308" max="12308" width="17.109375" style="1355" customWidth="1"/>
    <col min="12309" max="12544" width="9.109375" style="1355"/>
    <col min="12545" max="12545" width="24.44140625" style="1355" customWidth="1"/>
    <col min="12546" max="12546" width="14.33203125" style="1355" customWidth="1"/>
    <col min="12547" max="12547" width="11" style="1355" customWidth="1"/>
    <col min="12548" max="12548" width="12.77734375" style="1355" customWidth="1"/>
    <col min="12549" max="12549" width="11.77734375" style="1355" customWidth="1"/>
    <col min="12550" max="12550" width="11.109375" style="1355" customWidth="1"/>
    <col min="12551" max="12551" width="15.44140625" style="1355" bestFit="1" customWidth="1"/>
    <col min="12552" max="12552" width="0" style="1355" hidden="1" customWidth="1"/>
    <col min="12553" max="12553" width="14.109375" style="1355" customWidth="1"/>
    <col min="12554" max="12554" width="0" style="1355" hidden="1" customWidth="1"/>
    <col min="12555" max="12555" width="14.33203125" style="1355" bestFit="1" customWidth="1"/>
    <col min="12556" max="12556" width="20" style="1355" customWidth="1"/>
    <col min="12557" max="12557" width="20.109375" style="1355" customWidth="1"/>
    <col min="12558" max="12558" width="20.44140625" style="1355" customWidth="1"/>
    <col min="12559" max="12559" width="21" style="1355" customWidth="1"/>
    <col min="12560" max="12560" width="19.44140625" style="1355" customWidth="1"/>
    <col min="12561" max="12562" width="9.109375" style="1355"/>
    <col min="12563" max="12563" width="16.77734375" style="1355" customWidth="1"/>
    <col min="12564" max="12564" width="17.109375" style="1355" customWidth="1"/>
    <col min="12565" max="12800" width="9.109375" style="1355"/>
    <col min="12801" max="12801" width="24.44140625" style="1355" customWidth="1"/>
    <col min="12802" max="12802" width="14.33203125" style="1355" customWidth="1"/>
    <col min="12803" max="12803" width="11" style="1355" customWidth="1"/>
    <col min="12804" max="12804" width="12.77734375" style="1355" customWidth="1"/>
    <col min="12805" max="12805" width="11.77734375" style="1355" customWidth="1"/>
    <col min="12806" max="12806" width="11.109375" style="1355" customWidth="1"/>
    <col min="12807" max="12807" width="15.44140625" style="1355" bestFit="1" customWidth="1"/>
    <col min="12808" max="12808" width="0" style="1355" hidden="1" customWidth="1"/>
    <col min="12809" max="12809" width="14.109375" style="1355" customWidth="1"/>
    <col min="12810" max="12810" width="0" style="1355" hidden="1" customWidth="1"/>
    <col min="12811" max="12811" width="14.33203125" style="1355" bestFit="1" customWidth="1"/>
    <col min="12812" max="12812" width="20" style="1355" customWidth="1"/>
    <col min="12813" max="12813" width="20.109375" style="1355" customWidth="1"/>
    <col min="12814" max="12814" width="20.44140625" style="1355" customWidth="1"/>
    <col min="12815" max="12815" width="21" style="1355" customWidth="1"/>
    <col min="12816" max="12816" width="19.44140625" style="1355" customWidth="1"/>
    <col min="12817" max="12818" width="9.109375" style="1355"/>
    <col min="12819" max="12819" width="16.77734375" style="1355" customWidth="1"/>
    <col min="12820" max="12820" width="17.109375" style="1355" customWidth="1"/>
    <col min="12821" max="13056" width="9.109375" style="1355"/>
    <col min="13057" max="13057" width="24.44140625" style="1355" customWidth="1"/>
    <col min="13058" max="13058" width="14.33203125" style="1355" customWidth="1"/>
    <col min="13059" max="13059" width="11" style="1355" customWidth="1"/>
    <col min="13060" max="13060" width="12.77734375" style="1355" customWidth="1"/>
    <col min="13061" max="13061" width="11.77734375" style="1355" customWidth="1"/>
    <col min="13062" max="13062" width="11.109375" style="1355" customWidth="1"/>
    <col min="13063" max="13063" width="15.44140625" style="1355" bestFit="1" customWidth="1"/>
    <col min="13064" max="13064" width="0" style="1355" hidden="1" customWidth="1"/>
    <col min="13065" max="13065" width="14.109375" style="1355" customWidth="1"/>
    <col min="13066" max="13066" width="0" style="1355" hidden="1" customWidth="1"/>
    <col min="13067" max="13067" width="14.33203125" style="1355" bestFit="1" customWidth="1"/>
    <col min="13068" max="13068" width="20" style="1355" customWidth="1"/>
    <col min="13069" max="13069" width="20.109375" style="1355" customWidth="1"/>
    <col min="13070" max="13070" width="20.44140625" style="1355" customWidth="1"/>
    <col min="13071" max="13071" width="21" style="1355" customWidth="1"/>
    <col min="13072" max="13072" width="19.44140625" style="1355" customWidth="1"/>
    <col min="13073" max="13074" width="9.109375" style="1355"/>
    <col min="13075" max="13075" width="16.77734375" style="1355" customWidth="1"/>
    <col min="13076" max="13076" width="17.109375" style="1355" customWidth="1"/>
    <col min="13077" max="13312" width="9.109375" style="1355"/>
    <col min="13313" max="13313" width="24.44140625" style="1355" customWidth="1"/>
    <col min="13314" max="13314" width="14.33203125" style="1355" customWidth="1"/>
    <col min="13315" max="13315" width="11" style="1355" customWidth="1"/>
    <col min="13316" max="13316" width="12.77734375" style="1355" customWidth="1"/>
    <col min="13317" max="13317" width="11.77734375" style="1355" customWidth="1"/>
    <col min="13318" max="13318" width="11.109375" style="1355" customWidth="1"/>
    <col min="13319" max="13319" width="15.44140625" style="1355" bestFit="1" customWidth="1"/>
    <col min="13320" max="13320" width="0" style="1355" hidden="1" customWidth="1"/>
    <col min="13321" max="13321" width="14.109375" style="1355" customWidth="1"/>
    <col min="13322" max="13322" width="0" style="1355" hidden="1" customWidth="1"/>
    <col min="13323" max="13323" width="14.33203125" style="1355" bestFit="1" customWidth="1"/>
    <col min="13324" max="13324" width="20" style="1355" customWidth="1"/>
    <col min="13325" max="13325" width="20.109375" style="1355" customWidth="1"/>
    <col min="13326" max="13326" width="20.44140625" style="1355" customWidth="1"/>
    <col min="13327" max="13327" width="21" style="1355" customWidth="1"/>
    <col min="13328" max="13328" width="19.44140625" style="1355" customWidth="1"/>
    <col min="13329" max="13330" width="9.109375" style="1355"/>
    <col min="13331" max="13331" width="16.77734375" style="1355" customWidth="1"/>
    <col min="13332" max="13332" width="17.109375" style="1355" customWidth="1"/>
    <col min="13333" max="13568" width="9.109375" style="1355"/>
    <col min="13569" max="13569" width="24.44140625" style="1355" customWidth="1"/>
    <col min="13570" max="13570" width="14.33203125" style="1355" customWidth="1"/>
    <col min="13571" max="13571" width="11" style="1355" customWidth="1"/>
    <col min="13572" max="13572" width="12.77734375" style="1355" customWidth="1"/>
    <col min="13573" max="13573" width="11.77734375" style="1355" customWidth="1"/>
    <col min="13574" max="13574" width="11.109375" style="1355" customWidth="1"/>
    <col min="13575" max="13575" width="15.44140625" style="1355" bestFit="1" customWidth="1"/>
    <col min="13576" max="13576" width="0" style="1355" hidden="1" customWidth="1"/>
    <col min="13577" max="13577" width="14.109375" style="1355" customWidth="1"/>
    <col min="13578" max="13578" width="0" style="1355" hidden="1" customWidth="1"/>
    <col min="13579" max="13579" width="14.33203125" style="1355" bestFit="1" customWidth="1"/>
    <col min="13580" max="13580" width="20" style="1355" customWidth="1"/>
    <col min="13581" max="13581" width="20.109375" style="1355" customWidth="1"/>
    <col min="13582" max="13582" width="20.44140625" style="1355" customWidth="1"/>
    <col min="13583" max="13583" width="21" style="1355" customWidth="1"/>
    <col min="13584" max="13584" width="19.44140625" style="1355" customWidth="1"/>
    <col min="13585" max="13586" width="9.109375" style="1355"/>
    <col min="13587" max="13587" width="16.77734375" style="1355" customWidth="1"/>
    <col min="13588" max="13588" width="17.109375" style="1355" customWidth="1"/>
    <col min="13589" max="13824" width="9.109375" style="1355"/>
    <col min="13825" max="13825" width="24.44140625" style="1355" customWidth="1"/>
    <col min="13826" max="13826" width="14.33203125" style="1355" customWidth="1"/>
    <col min="13827" max="13827" width="11" style="1355" customWidth="1"/>
    <col min="13828" max="13828" width="12.77734375" style="1355" customWidth="1"/>
    <col min="13829" max="13829" width="11.77734375" style="1355" customWidth="1"/>
    <col min="13830" max="13830" width="11.109375" style="1355" customWidth="1"/>
    <col min="13831" max="13831" width="15.44140625" style="1355" bestFit="1" customWidth="1"/>
    <col min="13832" max="13832" width="0" style="1355" hidden="1" customWidth="1"/>
    <col min="13833" max="13833" width="14.109375" style="1355" customWidth="1"/>
    <col min="13834" max="13834" width="0" style="1355" hidden="1" customWidth="1"/>
    <col min="13835" max="13835" width="14.33203125" style="1355" bestFit="1" customWidth="1"/>
    <col min="13836" max="13836" width="20" style="1355" customWidth="1"/>
    <col min="13837" max="13837" width="20.109375" style="1355" customWidth="1"/>
    <col min="13838" max="13838" width="20.44140625" style="1355" customWidth="1"/>
    <col min="13839" max="13839" width="21" style="1355" customWidth="1"/>
    <col min="13840" max="13840" width="19.44140625" style="1355" customWidth="1"/>
    <col min="13841" max="13842" width="9.109375" style="1355"/>
    <col min="13843" max="13843" width="16.77734375" style="1355" customWidth="1"/>
    <col min="13844" max="13844" width="17.109375" style="1355" customWidth="1"/>
    <col min="13845" max="14080" width="9.109375" style="1355"/>
    <col min="14081" max="14081" width="24.44140625" style="1355" customWidth="1"/>
    <col min="14082" max="14082" width="14.33203125" style="1355" customWidth="1"/>
    <col min="14083" max="14083" width="11" style="1355" customWidth="1"/>
    <col min="14084" max="14084" width="12.77734375" style="1355" customWidth="1"/>
    <col min="14085" max="14085" width="11.77734375" style="1355" customWidth="1"/>
    <col min="14086" max="14086" width="11.109375" style="1355" customWidth="1"/>
    <col min="14087" max="14087" width="15.44140625" style="1355" bestFit="1" customWidth="1"/>
    <col min="14088" max="14088" width="0" style="1355" hidden="1" customWidth="1"/>
    <col min="14089" max="14089" width="14.109375" style="1355" customWidth="1"/>
    <col min="14090" max="14090" width="0" style="1355" hidden="1" customWidth="1"/>
    <col min="14091" max="14091" width="14.33203125" style="1355" bestFit="1" customWidth="1"/>
    <col min="14092" max="14092" width="20" style="1355" customWidth="1"/>
    <col min="14093" max="14093" width="20.109375" style="1355" customWidth="1"/>
    <col min="14094" max="14094" width="20.44140625" style="1355" customWidth="1"/>
    <col min="14095" max="14095" width="21" style="1355" customWidth="1"/>
    <col min="14096" max="14096" width="19.44140625" style="1355" customWidth="1"/>
    <col min="14097" max="14098" width="9.109375" style="1355"/>
    <col min="14099" max="14099" width="16.77734375" style="1355" customWidth="1"/>
    <col min="14100" max="14100" width="17.109375" style="1355" customWidth="1"/>
    <col min="14101" max="14336" width="9.109375" style="1355"/>
    <col min="14337" max="14337" width="24.44140625" style="1355" customWidth="1"/>
    <col min="14338" max="14338" width="14.33203125" style="1355" customWidth="1"/>
    <col min="14339" max="14339" width="11" style="1355" customWidth="1"/>
    <col min="14340" max="14340" width="12.77734375" style="1355" customWidth="1"/>
    <col min="14341" max="14341" width="11.77734375" style="1355" customWidth="1"/>
    <col min="14342" max="14342" width="11.109375" style="1355" customWidth="1"/>
    <col min="14343" max="14343" width="15.44140625" style="1355" bestFit="1" customWidth="1"/>
    <col min="14344" max="14344" width="0" style="1355" hidden="1" customWidth="1"/>
    <col min="14345" max="14345" width="14.109375" style="1355" customWidth="1"/>
    <col min="14346" max="14346" width="0" style="1355" hidden="1" customWidth="1"/>
    <col min="14347" max="14347" width="14.33203125" style="1355" bestFit="1" customWidth="1"/>
    <col min="14348" max="14348" width="20" style="1355" customWidth="1"/>
    <col min="14349" max="14349" width="20.109375" style="1355" customWidth="1"/>
    <col min="14350" max="14350" width="20.44140625" style="1355" customWidth="1"/>
    <col min="14351" max="14351" width="21" style="1355" customWidth="1"/>
    <col min="14352" max="14352" width="19.44140625" style="1355" customWidth="1"/>
    <col min="14353" max="14354" width="9.109375" style="1355"/>
    <col min="14355" max="14355" width="16.77734375" style="1355" customWidth="1"/>
    <col min="14356" max="14356" width="17.109375" style="1355" customWidth="1"/>
    <col min="14357" max="14592" width="9.109375" style="1355"/>
    <col min="14593" max="14593" width="24.44140625" style="1355" customWidth="1"/>
    <col min="14594" max="14594" width="14.33203125" style="1355" customWidth="1"/>
    <col min="14595" max="14595" width="11" style="1355" customWidth="1"/>
    <col min="14596" max="14596" width="12.77734375" style="1355" customWidth="1"/>
    <col min="14597" max="14597" width="11.77734375" style="1355" customWidth="1"/>
    <col min="14598" max="14598" width="11.109375" style="1355" customWidth="1"/>
    <col min="14599" max="14599" width="15.44140625" style="1355" bestFit="1" customWidth="1"/>
    <col min="14600" max="14600" width="0" style="1355" hidden="1" customWidth="1"/>
    <col min="14601" max="14601" width="14.109375" style="1355" customWidth="1"/>
    <col min="14602" max="14602" width="0" style="1355" hidden="1" customWidth="1"/>
    <col min="14603" max="14603" width="14.33203125" style="1355" bestFit="1" customWidth="1"/>
    <col min="14604" max="14604" width="20" style="1355" customWidth="1"/>
    <col min="14605" max="14605" width="20.109375" style="1355" customWidth="1"/>
    <col min="14606" max="14606" width="20.44140625" style="1355" customWidth="1"/>
    <col min="14607" max="14607" width="21" style="1355" customWidth="1"/>
    <col min="14608" max="14608" width="19.44140625" style="1355" customWidth="1"/>
    <col min="14609" max="14610" width="9.109375" style="1355"/>
    <col min="14611" max="14611" width="16.77734375" style="1355" customWidth="1"/>
    <col min="14612" max="14612" width="17.109375" style="1355" customWidth="1"/>
    <col min="14613" max="14848" width="9.109375" style="1355"/>
    <col min="14849" max="14849" width="24.44140625" style="1355" customWidth="1"/>
    <col min="14850" max="14850" width="14.33203125" style="1355" customWidth="1"/>
    <col min="14851" max="14851" width="11" style="1355" customWidth="1"/>
    <col min="14852" max="14852" width="12.77734375" style="1355" customWidth="1"/>
    <col min="14853" max="14853" width="11.77734375" style="1355" customWidth="1"/>
    <col min="14854" max="14854" width="11.109375" style="1355" customWidth="1"/>
    <col min="14855" max="14855" width="15.44140625" style="1355" bestFit="1" customWidth="1"/>
    <col min="14856" max="14856" width="0" style="1355" hidden="1" customWidth="1"/>
    <col min="14857" max="14857" width="14.109375" style="1355" customWidth="1"/>
    <col min="14858" max="14858" width="0" style="1355" hidden="1" customWidth="1"/>
    <col min="14859" max="14859" width="14.33203125" style="1355" bestFit="1" customWidth="1"/>
    <col min="14860" max="14860" width="20" style="1355" customWidth="1"/>
    <col min="14861" max="14861" width="20.109375" style="1355" customWidth="1"/>
    <col min="14862" max="14862" width="20.44140625" style="1355" customWidth="1"/>
    <col min="14863" max="14863" width="21" style="1355" customWidth="1"/>
    <col min="14864" max="14864" width="19.44140625" style="1355" customWidth="1"/>
    <col min="14865" max="14866" width="9.109375" style="1355"/>
    <col min="14867" max="14867" width="16.77734375" style="1355" customWidth="1"/>
    <col min="14868" max="14868" width="17.109375" style="1355" customWidth="1"/>
    <col min="14869" max="15104" width="9.109375" style="1355"/>
    <col min="15105" max="15105" width="24.44140625" style="1355" customWidth="1"/>
    <col min="15106" max="15106" width="14.33203125" style="1355" customWidth="1"/>
    <col min="15107" max="15107" width="11" style="1355" customWidth="1"/>
    <col min="15108" max="15108" width="12.77734375" style="1355" customWidth="1"/>
    <col min="15109" max="15109" width="11.77734375" style="1355" customWidth="1"/>
    <col min="15110" max="15110" width="11.109375" style="1355" customWidth="1"/>
    <col min="15111" max="15111" width="15.44140625" style="1355" bestFit="1" customWidth="1"/>
    <col min="15112" max="15112" width="0" style="1355" hidden="1" customWidth="1"/>
    <col min="15113" max="15113" width="14.109375" style="1355" customWidth="1"/>
    <col min="15114" max="15114" width="0" style="1355" hidden="1" customWidth="1"/>
    <col min="15115" max="15115" width="14.33203125" style="1355" bestFit="1" customWidth="1"/>
    <col min="15116" max="15116" width="20" style="1355" customWidth="1"/>
    <col min="15117" max="15117" width="20.109375" style="1355" customWidth="1"/>
    <col min="15118" max="15118" width="20.44140625" style="1355" customWidth="1"/>
    <col min="15119" max="15119" width="21" style="1355" customWidth="1"/>
    <col min="15120" max="15120" width="19.44140625" style="1355" customWidth="1"/>
    <col min="15121" max="15122" width="9.109375" style="1355"/>
    <col min="15123" max="15123" width="16.77734375" style="1355" customWidth="1"/>
    <col min="15124" max="15124" width="17.109375" style="1355" customWidth="1"/>
    <col min="15125" max="15360" width="9.109375" style="1355"/>
    <col min="15361" max="15361" width="24.44140625" style="1355" customWidth="1"/>
    <col min="15362" max="15362" width="14.33203125" style="1355" customWidth="1"/>
    <col min="15363" max="15363" width="11" style="1355" customWidth="1"/>
    <col min="15364" max="15364" width="12.77734375" style="1355" customWidth="1"/>
    <col min="15365" max="15365" width="11.77734375" style="1355" customWidth="1"/>
    <col min="15366" max="15366" width="11.109375" style="1355" customWidth="1"/>
    <col min="15367" max="15367" width="15.44140625" style="1355" bestFit="1" customWidth="1"/>
    <col min="15368" max="15368" width="0" style="1355" hidden="1" customWidth="1"/>
    <col min="15369" max="15369" width="14.109375" style="1355" customWidth="1"/>
    <col min="15370" max="15370" width="0" style="1355" hidden="1" customWidth="1"/>
    <col min="15371" max="15371" width="14.33203125" style="1355" bestFit="1" customWidth="1"/>
    <col min="15372" max="15372" width="20" style="1355" customWidth="1"/>
    <col min="15373" max="15373" width="20.109375" style="1355" customWidth="1"/>
    <col min="15374" max="15374" width="20.44140625" style="1355" customWidth="1"/>
    <col min="15375" max="15375" width="21" style="1355" customWidth="1"/>
    <col min="15376" max="15376" width="19.44140625" style="1355" customWidth="1"/>
    <col min="15377" max="15378" width="9.109375" style="1355"/>
    <col min="15379" max="15379" width="16.77734375" style="1355" customWidth="1"/>
    <col min="15380" max="15380" width="17.109375" style="1355" customWidth="1"/>
    <col min="15381" max="15616" width="9.109375" style="1355"/>
    <col min="15617" max="15617" width="24.44140625" style="1355" customWidth="1"/>
    <col min="15618" max="15618" width="14.33203125" style="1355" customWidth="1"/>
    <col min="15619" max="15619" width="11" style="1355" customWidth="1"/>
    <col min="15620" max="15620" width="12.77734375" style="1355" customWidth="1"/>
    <col min="15621" max="15621" width="11.77734375" style="1355" customWidth="1"/>
    <col min="15622" max="15622" width="11.109375" style="1355" customWidth="1"/>
    <col min="15623" max="15623" width="15.44140625" style="1355" bestFit="1" customWidth="1"/>
    <col min="15624" max="15624" width="0" style="1355" hidden="1" customWidth="1"/>
    <col min="15625" max="15625" width="14.109375" style="1355" customWidth="1"/>
    <col min="15626" max="15626" width="0" style="1355" hidden="1" customWidth="1"/>
    <col min="15627" max="15627" width="14.33203125" style="1355" bestFit="1" customWidth="1"/>
    <col min="15628" max="15628" width="20" style="1355" customWidth="1"/>
    <col min="15629" max="15629" width="20.109375" style="1355" customWidth="1"/>
    <col min="15630" max="15630" width="20.44140625" style="1355" customWidth="1"/>
    <col min="15631" max="15631" width="21" style="1355" customWidth="1"/>
    <col min="15632" max="15632" width="19.44140625" style="1355" customWidth="1"/>
    <col min="15633" max="15634" width="9.109375" style="1355"/>
    <col min="15635" max="15635" width="16.77734375" style="1355" customWidth="1"/>
    <col min="15636" max="15636" width="17.109375" style="1355" customWidth="1"/>
    <col min="15637" max="15872" width="9.109375" style="1355"/>
    <col min="15873" max="15873" width="24.44140625" style="1355" customWidth="1"/>
    <col min="15874" max="15874" width="14.33203125" style="1355" customWidth="1"/>
    <col min="15875" max="15875" width="11" style="1355" customWidth="1"/>
    <col min="15876" max="15876" width="12.77734375" style="1355" customWidth="1"/>
    <col min="15877" max="15877" width="11.77734375" style="1355" customWidth="1"/>
    <col min="15878" max="15878" width="11.109375" style="1355" customWidth="1"/>
    <col min="15879" max="15879" width="15.44140625" style="1355" bestFit="1" customWidth="1"/>
    <col min="15880" max="15880" width="0" style="1355" hidden="1" customWidth="1"/>
    <col min="15881" max="15881" width="14.109375" style="1355" customWidth="1"/>
    <col min="15882" max="15882" width="0" style="1355" hidden="1" customWidth="1"/>
    <col min="15883" max="15883" width="14.33203125" style="1355" bestFit="1" customWidth="1"/>
    <col min="15884" max="15884" width="20" style="1355" customWidth="1"/>
    <col min="15885" max="15885" width="20.109375" style="1355" customWidth="1"/>
    <col min="15886" max="15886" width="20.44140625" style="1355" customWidth="1"/>
    <col min="15887" max="15887" width="21" style="1355" customWidth="1"/>
    <col min="15888" max="15888" width="19.44140625" style="1355" customWidth="1"/>
    <col min="15889" max="15890" width="9.109375" style="1355"/>
    <col min="15891" max="15891" width="16.77734375" style="1355" customWidth="1"/>
    <col min="15892" max="15892" width="17.109375" style="1355" customWidth="1"/>
    <col min="15893" max="16128" width="9.109375" style="1355"/>
    <col min="16129" max="16129" width="24.44140625" style="1355" customWidth="1"/>
    <col min="16130" max="16130" width="14.33203125" style="1355" customWidth="1"/>
    <col min="16131" max="16131" width="11" style="1355" customWidth="1"/>
    <col min="16132" max="16132" width="12.77734375" style="1355" customWidth="1"/>
    <col min="16133" max="16133" width="11.77734375" style="1355" customWidth="1"/>
    <col min="16134" max="16134" width="11.109375" style="1355" customWidth="1"/>
    <col min="16135" max="16135" width="15.44140625" style="1355" bestFit="1" customWidth="1"/>
    <col min="16136" max="16136" width="0" style="1355" hidden="1" customWidth="1"/>
    <col min="16137" max="16137" width="14.109375" style="1355" customWidth="1"/>
    <col min="16138" max="16138" width="0" style="1355" hidden="1" customWidth="1"/>
    <col min="16139" max="16139" width="14.33203125" style="1355" bestFit="1" customWidth="1"/>
    <col min="16140" max="16140" width="20" style="1355" customWidth="1"/>
    <col min="16141" max="16141" width="20.109375" style="1355" customWidth="1"/>
    <col min="16142" max="16142" width="20.44140625" style="1355" customWidth="1"/>
    <col min="16143" max="16143" width="21" style="1355" customWidth="1"/>
    <col min="16144" max="16144" width="19.44140625" style="1355" customWidth="1"/>
    <col min="16145" max="16146" width="9.109375" style="1355"/>
    <col min="16147" max="16147" width="16.77734375" style="1355" customWidth="1"/>
    <col min="16148" max="16148" width="17.109375" style="1355" customWidth="1"/>
    <col min="16149" max="16384" width="9.109375" style="1355"/>
  </cols>
  <sheetData>
    <row r="1" spans="1:32" ht="73.5" customHeight="1" x14ac:dyDescent="0.25">
      <c r="A1" s="1353" t="s">
        <v>1484</v>
      </c>
      <c r="B1" s="1353" t="s">
        <v>2302</v>
      </c>
      <c r="C1" s="1353" t="s">
        <v>2303</v>
      </c>
      <c r="D1" s="1353" t="s">
        <v>1485</v>
      </c>
      <c r="E1" s="1353" t="s">
        <v>1486</v>
      </c>
      <c r="F1" s="1353" t="s">
        <v>1487</v>
      </c>
      <c r="G1" s="1353" t="s">
        <v>1488</v>
      </c>
      <c r="H1" s="1353" t="s">
        <v>1489</v>
      </c>
      <c r="I1" s="1353" t="s">
        <v>1490</v>
      </c>
      <c r="J1" s="1353" t="s">
        <v>1491</v>
      </c>
      <c r="K1" s="1353" t="s">
        <v>1849</v>
      </c>
      <c r="L1" s="1354"/>
      <c r="M1" s="787"/>
      <c r="N1" s="787"/>
      <c r="O1" s="787"/>
      <c r="P1" s="787"/>
      <c r="Q1" s="787"/>
      <c r="R1" s="787"/>
      <c r="S1" s="787"/>
      <c r="T1" s="787"/>
      <c r="U1" s="787"/>
      <c r="V1" s="787"/>
      <c r="W1" s="787"/>
      <c r="X1" s="787"/>
      <c r="Y1" s="787"/>
      <c r="Z1" s="787"/>
      <c r="AA1" s="787"/>
      <c r="AB1" s="787"/>
      <c r="AC1" s="787"/>
      <c r="AD1" s="787"/>
      <c r="AE1" s="787"/>
      <c r="AF1" s="787"/>
    </row>
    <row r="2" spans="1:32" x14ac:dyDescent="0.25">
      <c r="A2" s="1886" t="s">
        <v>160</v>
      </c>
      <c r="B2" s="1887"/>
      <c r="C2" s="1887"/>
      <c r="D2" s="1887"/>
      <c r="E2" s="1887"/>
      <c r="F2" s="1887"/>
      <c r="G2" s="1887"/>
      <c r="H2" s="1887"/>
      <c r="I2" s="1887"/>
      <c r="J2" s="1887"/>
      <c r="K2" s="1888"/>
      <c r="L2" s="1354"/>
      <c r="M2" s="787"/>
      <c r="N2" s="787"/>
      <c r="O2" s="787"/>
      <c r="P2" s="787"/>
      <c r="Q2" s="787"/>
      <c r="R2" s="787"/>
      <c r="S2" s="787"/>
      <c r="T2" s="787"/>
      <c r="U2" s="787"/>
      <c r="V2" s="787"/>
      <c r="W2" s="787"/>
      <c r="X2" s="787"/>
      <c r="Y2" s="787"/>
      <c r="Z2" s="787"/>
      <c r="AA2" s="787"/>
      <c r="AB2" s="787"/>
      <c r="AC2" s="787"/>
      <c r="AD2" s="787"/>
      <c r="AE2" s="787"/>
      <c r="AF2" s="787"/>
    </row>
    <row r="3" spans="1:32" hidden="1" x14ac:dyDescent="0.25">
      <c r="A3" s="1356" t="s">
        <v>1476</v>
      </c>
      <c r="B3" s="1357"/>
      <c r="C3" s="1357"/>
      <c r="D3" s="1357"/>
      <c r="E3" s="1357"/>
      <c r="F3" s="1357"/>
      <c r="G3" s="1358"/>
      <c r="H3" s="1357"/>
      <c r="I3" s="1357"/>
      <c r="J3" s="1357"/>
      <c r="K3" s="1358">
        <f>SUM(B3:I3)</f>
        <v>0</v>
      </c>
      <c r="L3" s="1355"/>
      <c r="M3" s="787"/>
      <c r="N3" s="787"/>
      <c r="O3" s="787"/>
      <c r="P3" s="787"/>
      <c r="Q3" s="787"/>
      <c r="R3" s="787"/>
      <c r="S3" s="787"/>
      <c r="T3" s="787"/>
      <c r="U3" s="787"/>
      <c r="V3" s="787"/>
      <c r="W3" s="787"/>
      <c r="X3" s="787"/>
      <c r="Y3" s="787"/>
      <c r="Z3" s="787"/>
      <c r="AA3" s="787"/>
      <c r="AB3" s="787"/>
      <c r="AC3" s="787"/>
      <c r="AD3" s="787"/>
      <c r="AE3" s="787"/>
      <c r="AF3" s="787"/>
    </row>
    <row r="4" spans="1:32" hidden="1" x14ac:dyDescent="0.25">
      <c r="A4" s="1359" t="s">
        <v>1475</v>
      </c>
      <c r="B4" s="1360"/>
      <c r="C4" s="1361"/>
      <c r="D4" s="1361"/>
      <c r="E4" s="1361"/>
      <c r="F4" s="1361"/>
      <c r="G4" s="1360"/>
      <c r="H4" s="1361"/>
      <c r="I4" s="1360"/>
      <c r="J4" s="1362"/>
      <c r="K4" s="1360">
        <f>SUM(B4:J4)</f>
        <v>0</v>
      </c>
      <c r="L4" s="1354"/>
      <c r="M4" s="787"/>
      <c r="N4" s="787"/>
      <c r="O4" s="787"/>
      <c r="P4" s="787"/>
      <c r="Q4" s="787"/>
      <c r="R4" s="787"/>
      <c r="S4" s="787"/>
      <c r="T4" s="787"/>
      <c r="U4" s="787"/>
      <c r="V4" s="787"/>
      <c r="W4" s="787"/>
      <c r="X4" s="787"/>
      <c r="Y4" s="787"/>
      <c r="Z4" s="787"/>
      <c r="AA4" s="787"/>
      <c r="AB4" s="787"/>
      <c r="AC4" s="787"/>
      <c r="AD4" s="787"/>
      <c r="AE4" s="787"/>
      <c r="AF4" s="787"/>
    </row>
    <row r="5" spans="1:32" hidden="1" x14ac:dyDescent="0.25">
      <c r="A5" s="1359" t="s">
        <v>1475</v>
      </c>
      <c r="B5" s="1360"/>
      <c r="C5" s="1361"/>
      <c r="D5" s="1361"/>
      <c r="E5" s="1361"/>
      <c r="F5" s="1361"/>
      <c r="G5" s="1360"/>
      <c r="H5" s="1361"/>
      <c r="I5" s="1360"/>
      <c r="J5" s="1362"/>
      <c r="K5" s="1360">
        <f>SUM(B5:J5)</f>
        <v>0</v>
      </c>
      <c r="L5" s="1354"/>
      <c r="M5" s="787"/>
      <c r="N5" s="787"/>
      <c r="O5" s="787"/>
      <c r="P5" s="787"/>
      <c r="Q5" s="787"/>
      <c r="R5" s="787"/>
      <c r="S5" s="787"/>
      <c r="T5" s="787"/>
      <c r="U5" s="787"/>
      <c r="V5" s="787"/>
      <c r="W5" s="787"/>
      <c r="X5" s="787"/>
      <c r="Y5" s="787"/>
      <c r="Z5" s="787"/>
      <c r="AA5" s="787"/>
      <c r="AB5" s="787"/>
      <c r="AC5" s="787"/>
      <c r="AD5" s="787"/>
      <c r="AE5" s="787"/>
      <c r="AF5" s="787"/>
    </row>
    <row r="6" spans="1:32" hidden="1" x14ac:dyDescent="0.25">
      <c r="A6" s="1363" t="s">
        <v>1850</v>
      </c>
      <c r="B6" s="1358">
        <f>SUM(B4:B5)</f>
        <v>0</v>
      </c>
      <c r="C6" s="1358">
        <f t="shared" ref="C6:K6" si="0">SUM(C4:C5)</f>
        <v>0</v>
      </c>
      <c r="D6" s="1358">
        <f t="shared" si="0"/>
        <v>0</v>
      </c>
      <c r="E6" s="1358">
        <f t="shared" si="0"/>
        <v>0</v>
      </c>
      <c r="F6" s="1358">
        <f t="shared" si="0"/>
        <v>0</v>
      </c>
      <c r="G6" s="1358">
        <f t="shared" si="0"/>
        <v>0</v>
      </c>
      <c r="H6" s="1358">
        <f t="shared" si="0"/>
        <v>0</v>
      </c>
      <c r="I6" s="1358"/>
      <c r="J6" s="1358">
        <f t="shared" si="0"/>
        <v>0</v>
      </c>
      <c r="K6" s="1358">
        <f t="shared" si="0"/>
        <v>0</v>
      </c>
      <c r="L6" s="1354"/>
      <c r="M6" s="787"/>
      <c r="N6" s="787"/>
      <c r="O6" s="787"/>
      <c r="P6" s="787"/>
      <c r="Q6" s="787"/>
      <c r="R6" s="787"/>
      <c r="S6" s="787"/>
      <c r="T6" s="787"/>
      <c r="U6" s="787"/>
      <c r="V6" s="787"/>
      <c r="W6" s="787"/>
      <c r="X6" s="787"/>
      <c r="Y6" s="787"/>
      <c r="Z6" s="787"/>
      <c r="AA6" s="787"/>
      <c r="AB6" s="787"/>
      <c r="AC6" s="787"/>
      <c r="AD6" s="787"/>
      <c r="AE6" s="787"/>
      <c r="AF6" s="787"/>
    </row>
    <row r="7" spans="1:32" hidden="1" x14ac:dyDescent="0.25">
      <c r="A7" s="1363" t="s">
        <v>769</v>
      </c>
      <c r="B7" s="1358"/>
      <c r="C7" s="1358"/>
      <c r="D7" s="1358"/>
      <c r="E7" s="1358"/>
      <c r="F7" s="1358"/>
      <c r="G7" s="1358"/>
      <c r="H7" s="1358"/>
      <c r="I7" s="1358"/>
      <c r="J7" s="1358"/>
      <c r="K7" s="1358">
        <f>SUM(B7:I7)</f>
        <v>0</v>
      </c>
      <c r="L7" s="1354"/>
      <c r="M7" s="787"/>
      <c r="N7" s="787"/>
      <c r="O7" s="787"/>
      <c r="P7" s="787"/>
      <c r="Q7" s="787"/>
      <c r="R7" s="787"/>
      <c r="S7" s="787"/>
      <c r="T7" s="787"/>
      <c r="U7" s="787"/>
      <c r="V7" s="787"/>
      <c r="W7" s="787"/>
      <c r="X7" s="787"/>
      <c r="Y7" s="787"/>
      <c r="Z7" s="787"/>
      <c r="AA7" s="787"/>
      <c r="AB7" s="787"/>
      <c r="AC7" s="787"/>
      <c r="AD7" s="787"/>
      <c r="AE7" s="787"/>
      <c r="AF7" s="787"/>
    </row>
    <row r="8" spans="1:32" hidden="1" x14ac:dyDescent="0.25">
      <c r="A8" s="1363" t="s">
        <v>770</v>
      </c>
      <c r="B8" s="1358"/>
      <c r="C8" s="1358"/>
      <c r="D8" s="1358"/>
      <c r="E8" s="1358"/>
      <c r="F8" s="1358"/>
      <c r="G8" s="1358"/>
      <c r="H8" s="1358"/>
      <c r="I8" s="1358"/>
      <c r="J8" s="1358"/>
      <c r="K8" s="1358">
        <f>SUM(B8:I8)</f>
        <v>0</v>
      </c>
      <c r="L8" s="1354"/>
      <c r="M8" s="787"/>
      <c r="N8" s="787"/>
      <c r="O8" s="787"/>
      <c r="P8" s="787"/>
      <c r="Q8" s="787"/>
      <c r="R8" s="787"/>
      <c r="S8" s="787"/>
      <c r="T8" s="787"/>
      <c r="U8" s="787"/>
      <c r="V8" s="787"/>
      <c r="W8" s="787"/>
      <c r="X8" s="787"/>
      <c r="Y8" s="787"/>
      <c r="Z8" s="787"/>
      <c r="AA8" s="787"/>
      <c r="AB8" s="787"/>
      <c r="AC8" s="787"/>
      <c r="AD8" s="787"/>
      <c r="AE8" s="787"/>
      <c r="AF8" s="787"/>
    </row>
    <row r="9" spans="1:32" hidden="1" x14ac:dyDescent="0.25">
      <c r="A9" s="1364" t="s">
        <v>1492</v>
      </c>
      <c r="B9" s="1365"/>
      <c r="C9" s="1365"/>
      <c r="D9" s="1365"/>
      <c r="E9" s="1365"/>
      <c r="F9" s="1365"/>
      <c r="G9" s="1365"/>
      <c r="H9" s="1365"/>
      <c r="I9" s="1365"/>
      <c r="J9" s="1365"/>
      <c r="K9" s="1366">
        <f>SUM(B9:J9)</f>
        <v>0</v>
      </c>
      <c r="L9" s="1354"/>
      <c r="M9" s="787"/>
      <c r="N9" s="787"/>
      <c r="O9" s="787"/>
      <c r="P9" s="787"/>
      <c r="Q9" s="787"/>
      <c r="R9" s="787"/>
      <c r="S9" s="787"/>
      <c r="T9" s="787"/>
      <c r="U9" s="787"/>
      <c r="V9" s="787"/>
      <c r="W9" s="787"/>
      <c r="X9" s="787"/>
      <c r="Y9" s="787"/>
      <c r="Z9" s="787"/>
      <c r="AA9" s="787"/>
      <c r="AB9" s="787"/>
      <c r="AC9" s="787"/>
      <c r="AD9" s="787"/>
      <c r="AE9" s="787"/>
      <c r="AF9" s="787"/>
    </row>
    <row r="10" spans="1:32" hidden="1" x14ac:dyDescent="0.25">
      <c r="A10" s="1364" t="s">
        <v>1492</v>
      </c>
      <c r="B10" s="1365"/>
      <c r="C10" s="1365"/>
      <c r="D10" s="1365"/>
      <c r="E10" s="1365"/>
      <c r="F10" s="1365"/>
      <c r="G10" s="1365"/>
      <c r="H10" s="1365"/>
      <c r="I10" s="1365"/>
      <c r="J10" s="1365"/>
      <c r="K10" s="1366">
        <f>SUM(B10:J10)</f>
        <v>0</v>
      </c>
      <c r="L10" s="1354"/>
      <c r="M10" s="787"/>
      <c r="N10" s="787"/>
      <c r="O10" s="787"/>
      <c r="P10" s="787"/>
      <c r="Q10" s="787"/>
      <c r="R10" s="787"/>
      <c r="S10" s="787"/>
      <c r="T10" s="787"/>
      <c r="U10" s="787"/>
      <c r="V10" s="787"/>
      <c r="W10" s="787"/>
      <c r="X10" s="787"/>
      <c r="Y10" s="787"/>
      <c r="Z10" s="787"/>
      <c r="AA10" s="787"/>
      <c r="AB10" s="787"/>
      <c r="AC10" s="787"/>
      <c r="AD10" s="787"/>
      <c r="AE10" s="787"/>
      <c r="AF10" s="787"/>
    </row>
    <row r="11" spans="1:32" hidden="1" x14ac:dyDescent="0.25">
      <c r="A11" s="1364" t="s">
        <v>1492</v>
      </c>
      <c r="B11" s="1365"/>
      <c r="C11" s="1365"/>
      <c r="D11" s="1365"/>
      <c r="E11" s="1365"/>
      <c r="F11" s="1365"/>
      <c r="G11" s="1365"/>
      <c r="H11" s="1365"/>
      <c r="I11" s="1365"/>
      <c r="J11" s="1365"/>
      <c r="K11" s="1366">
        <f>SUM(B11:J11)</f>
        <v>0</v>
      </c>
      <c r="L11" s="1354"/>
      <c r="M11" s="787"/>
      <c r="N11" s="787"/>
      <c r="O11" s="787"/>
      <c r="P11" s="787"/>
      <c r="Q11" s="787"/>
      <c r="R11" s="787"/>
      <c r="S11" s="787"/>
      <c r="T11" s="787"/>
      <c r="U11" s="787"/>
      <c r="V11" s="787"/>
      <c r="W11" s="787"/>
      <c r="X11" s="787"/>
      <c r="Y11" s="787"/>
      <c r="Z11" s="787"/>
      <c r="AA11" s="787"/>
      <c r="AB11" s="787"/>
      <c r="AC11" s="787"/>
      <c r="AD11" s="787"/>
      <c r="AE11" s="787"/>
      <c r="AF11" s="787"/>
    </row>
    <row r="12" spans="1:32" hidden="1" x14ac:dyDescent="0.25">
      <c r="A12" s="1364" t="s">
        <v>1492</v>
      </c>
      <c r="B12" s="1365"/>
      <c r="C12" s="1365"/>
      <c r="D12" s="1365"/>
      <c r="E12" s="1365"/>
      <c r="F12" s="1365"/>
      <c r="G12" s="1365"/>
      <c r="H12" s="1365"/>
      <c r="I12" s="1365"/>
      <c r="J12" s="1365"/>
      <c r="K12" s="1366">
        <f>SUM(B12:J12)</f>
        <v>0</v>
      </c>
      <c r="L12" s="1354"/>
      <c r="M12" s="787"/>
      <c r="N12" s="787"/>
      <c r="O12" s="787"/>
      <c r="P12" s="787"/>
      <c r="Q12" s="787"/>
      <c r="R12" s="787"/>
      <c r="S12" s="787"/>
      <c r="T12" s="787"/>
      <c r="U12" s="787"/>
      <c r="V12" s="787"/>
      <c r="W12" s="787"/>
      <c r="X12" s="787"/>
      <c r="Y12" s="787"/>
      <c r="Z12" s="787"/>
      <c r="AA12" s="787"/>
      <c r="AB12" s="787"/>
      <c r="AC12" s="787"/>
      <c r="AD12" s="787"/>
      <c r="AE12" s="787"/>
      <c r="AF12" s="787"/>
    </row>
    <row r="13" spans="1:32" hidden="1" x14ac:dyDescent="0.25">
      <c r="A13" s="1364" t="s">
        <v>1492</v>
      </c>
      <c r="B13" s="1365"/>
      <c r="C13" s="1365"/>
      <c r="D13" s="1365"/>
      <c r="E13" s="1365"/>
      <c r="F13" s="1365"/>
      <c r="G13" s="1365"/>
      <c r="H13" s="1365"/>
      <c r="I13" s="1365"/>
      <c r="J13" s="1365"/>
      <c r="K13" s="1366">
        <f>SUM(B13:J13)</f>
        <v>0</v>
      </c>
      <c r="L13" s="1354"/>
      <c r="M13" s="787"/>
      <c r="N13" s="787"/>
      <c r="O13" s="787"/>
      <c r="P13" s="787"/>
      <c r="Q13" s="787"/>
      <c r="R13" s="787"/>
      <c r="S13" s="787"/>
      <c r="T13" s="787"/>
      <c r="U13" s="787"/>
      <c r="V13" s="787"/>
      <c r="W13" s="787"/>
      <c r="X13" s="787"/>
      <c r="Y13" s="787"/>
      <c r="Z13" s="787"/>
      <c r="AA13" s="787"/>
      <c r="AB13" s="787"/>
      <c r="AC13" s="787"/>
      <c r="AD13" s="787"/>
      <c r="AE13" s="787"/>
      <c r="AF13" s="787"/>
    </row>
    <row r="14" spans="1:32" hidden="1" x14ac:dyDescent="0.25">
      <c r="A14" s="1367" t="s">
        <v>2304</v>
      </c>
      <c r="B14" s="1368">
        <f>SUM(B9:B13)</f>
        <v>0</v>
      </c>
      <c r="C14" s="1368">
        <f t="shared" ref="C14:K14" si="1">SUM(C9:C13)</f>
        <v>0</v>
      </c>
      <c r="D14" s="1368">
        <f t="shared" si="1"/>
        <v>0</v>
      </c>
      <c r="E14" s="1368">
        <f t="shared" si="1"/>
        <v>0</v>
      </c>
      <c r="F14" s="1368">
        <f t="shared" si="1"/>
        <v>0</v>
      </c>
      <c r="G14" s="1368">
        <f t="shared" si="1"/>
        <v>0</v>
      </c>
      <c r="H14" s="1368">
        <f t="shared" si="1"/>
        <v>0</v>
      </c>
      <c r="I14" s="1368">
        <f t="shared" si="1"/>
        <v>0</v>
      </c>
      <c r="J14" s="1368">
        <f t="shared" si="1"/>
        <v>0</v>
      </c>
      <c r="K14" s="1368">
        <f t="shared" si="1"/>
        <v>0</v>
      </c>
      <c r="L14" s="1354"/>
      <c r="M14" s="787"/>
      <c r="N14" s="787"/>
      <c r="O14" s="787"/>
      <c r="P14" s="787"/>
      <c r="Q14" s="787"/>
      <c r="R14" s="787"/>
      <c r="S14" s="787"/>
      <c r="T14" s="787"/>
      <c r="U14" s="787"/>
      <c r="V14" s="787"/>
      <c r="W14" s="787"/>
      <c r="X14" s="787"/>
      <c r="Y14" s="787"/>
      <c r="Z14" s="787"/>
      <c r="AA14" s="787"/>
      <c r="AB14" s="787"/>
      <c r="AC14" s="787"/>
      <c r="AD14" s="787"/>
      <c r="AE14" s="787"/>
      <c r="AF14" s="787"/>
    </row>
    <row r="15" spans="1:32" hidden="1" x14ac:dyDescent="0.25">
      <c r="A15" s="1364" t="s">
        <v>1494</v>
      </c>
      <c r="B15" s="1365"/>
      <c r="C15" s="1365"/>
      <c r="D15" s="1365"/>
      <c r="E15" s="1365"/>
      <c r="F15" s="1365"/>
      <c r="G15" s="1365"/>
      <c r="H15" s="1365"/>
      <c r="I15" s="1365"/>
      <c r="J15" s="1365"/>
      <c r="K15" s="1366">
        <f>SUM(B15:J15)</f>
        <v>0</v>
      </c>
      <c r="L15" s="1354"/>
      <c r="M15" s="787"/>
      <c r="N15" s="787"/>
      <c r="O15" s="787"/>
      <c r="P15" s="787"/>
      <c r="Q15" s="787"/>
      <c r="R15" s="787"/>
      <c r="S15" s="787"/>
      <c r="T15" s="787"/>
      <c r="U15" s="787"/>
      <c r="V15" s="787"/>
      <c r="W15" s="787"/>
      <c r="X15" s="787"/>
      <c r="Y15" s="787"/>
      <c r="Z15" s="787"/>
      <c r="AA15" s="787"/>
      <c r="AB15" s="787"/>
      <c r="AC15" s="787"/>
      <c r="AD15" s="787"/>
      <c r="AE15" s="787"/>
      <c r="AF15" s="787"/>
    </row>
    <row r="16" spans="1:32" hidden="1" x14ac:dyDescent="0.25">
      <c r="A16" s="1364" t="s">
        <v>1494</v>
      </c>
      <c r="B16" s="1365"/>
      <c r="C16" s="1365"/>
      <c r="D16" s="1365"/>
      <c r="E16" s="1365"/>
      <c r="F16" s="1365"/>
      <c r="G16" s="1365"/>
      <c r="H16" s="1365"/>
      <c r="I16" s="1365"/>
      <c r="J16" s="1365"/>
      <c r="K16" s="1366">
        <f>SUM(B16:J16)</f>
        <v>0</v>
      </c>
      <c r="L16" s="1354"/>
      <c r="M16" s="787"/>
      <c r="N16" s="787"/>
      <c r="O16" s="787"/>
      <c r="P16" s="787"/>
      <c r="Q16" s="787"/>
      <c r="R16" s="787"/>
      <c r="S16" s="787"/>
      <c r="T16" s="787"/>
      <c r="U16" s="787"/>
      <c r="V16" s="787"/>
      <c r="W16" s="787"/>
      <c r="X16" s="787"/>
      <c r="Y16" s="787"/>
      <c r="Z16" s="787"/>
      <c r="AA16" s="787"/>
      <c r="AB16" s="787"/>
      <c r="AC16" s="787"/>
      <c r="AD16" s="787"/>
      <c r="AE16" s="787"/>
      <c r="AF16" s="787"/>
    </row>
    <row r="17" spans="1:32" hidden="1" x14ac:dyDescent="0.25">
      <c r="A17" s="1364" t="s">
        <v>1494</v>
      </c>
      <c r="B17" s="1365"/>
      <c r="C17" s="1365"/>
      <c r="D17" s="1365"/>
      <c r="E17" s="1365"/>
      <c r="F17" s="1365"/>
      <c r="G17" s="1365"/>
      <c r="H17" s="1365"/>
      <c r="I17" s="1365"/>
      <c r="J17" s="1365"/>
      <c r="K17" s="1366">
        <f>SUM(D17:J17)</f>
        <v>0</v>
      </c>
      <c r="L17" s="1354"/>
      <c r="M17" s="787"/>
      <c r="N17" s="787"/>
      <c r="O17" s="787"/>
      <c r="P17" s="787"/>
      <c r="Q17" s="787"/>
      <c r="R17" s="787"/>
      <c r="S17" s="787"/>
      <c r="T17" s="787"/>
      <c r="U17" s="787"/>
      <c r="V17" s="787"/>
      <c r="W17" s="787"/>
      <c r="X17" s="787"/>
      <c r="Y17" s="787"/>
      <c r="Z17" s="787"/>
      <c r="AA17" s="787"/>
      <c r="AB17" s="787"/>
      <c r="AC17" s="787"/>
      <c r="AD17" s="787"/>
      <c r="AE17" s="787"/>
      <c r="AF17" s="787"/>
    </row>
    <row r="18" spans="1:32" hidden="1" x14ac:dyDescent="0.25">
      <c r="A18" s="1364" t="s">
        <v>1494</v>
      </c>
      <c r="B18" s="1365"/>
      <c r="C18" s="1365"/>
      <c r="D18" s="1365"/>
      <c r="E18" s="1365"/>
      <c r="F18" s="1365"/>
      <c r="G18" s="1365"/>
      <c r="H18" s="1365"/>
      <c r="I18" s="1365"/>
      <c r="J18" s="1365"/>
      <c r="K18" s="1366">
        <f>SUM(B18:J18)</f>
        <v>0</v>
      </c>
      <c r="L18" s="1354"/>
      <c r="M18" s="787"/>
      <c r="N18" s="787"/>
      <c r="O18" s="787"/>
      <c r="P18" s="787"/>
      <c r="Q18" s="787"/>
      <c r="R18" s="787"/>
      <c r="S18" s="787"/>
      <c r="T18" s="787"/>
      <c r="U18" s="787"/>
      <c r="V18" s="787"/>
      <c r="W18" s="787"/>
      <c r="X18" s="787"/>
      <c r="Y18" s="787"/>
      <c r="Z18" s="787"/>
      <c r="AA18" s="787"/>
      <c r="AB18" s="787"/>
      <c r="AC18" s="787"/>
      <c r="AD18" s="787"/>
      <c r="AE18" s="787"/>
      <c r="AF18" s="787"/>
    </row>
    <row r="19" spans="1:32" hidden="1" x14ac:dyDescent="0.25">
      <c r="A19" s="1367" t="s">
        <v>1495</v>
      </c>
      <c r="B19" s="1368">
        <f>SUM(B15:B18)</f>
        <v>0</v>
      </c>
      <c r="C19" s="1368">
        <f t="shared" ref="C19:K19" si="2">SUM(C15:C18)</f>
        <v>0</v>
      </c>
      <c r="D19" s="1368">
        <f t="shared" si="2"/>
        <v>0</v>
      </c>
      <c r="E19" s="1368">
        <f t="shared" si="2"/>
        <v>0</v>
      </c>
      <c r="F19" s="1368">
        <f t="shared" si="2"/>
        <v>0</v>
      </c>
      <c r="G19" s="1368">
        <f t="shared" si="2"/>
        <v>0</v>
      </c>
      <c r="H19" s="1368">
        <f t="shared" si="2"/>
        <v>0</v>
      </c>
      <c r="I19" s="1368">
        <f t="shared" si="2"/>
        <v>0</v>
      </c>
      <c r="J19" s="1368">
        <f t="shared" si="2"/>
        <v>0</v>
      </c>
      <c r="K19" s="1368">
        <f t="shared" si="2"/>
        <v>0</v>
      </c>
      <c r="L19" s="1354"/>
      <c r="M19" s="787"/>
      <c r="N19" s="787"/>
      <c r="O19" s="787"/>
      <c r="P19" s="787"/>
      <c r="Q19" s="787"/>
      <c r="R19" s="787"/>
      <c r="S19" s="787"/>
      <c r="T19" s="787"/>
      <c r="U19" s="787"/>
      <c r="V19" s="787"/>
      <c r="W19" s="787"/>
      <c r="X19" s="787"/>
      <c r="Y19" s="787"/>
      <c r="Z19" s="787"/>
      <c r="AA19" s="787"/>
      <c r="AB19" s="787"/>
      <c r="AC19" s="787"/>
      <c r="AD19" s="787"/>
      <c r="AE19" s="787"/>
      <c r="AF19" s="787"/>
    </row>
    <row r="20" spans="1:32" hidden="1" x14ac:dyDescent="0.25">
      <c r="A20" s="1364" t="s">
        <v>1398</v>
      </c>
      <c r="B20" s="1365"/>
      <c r="C20" s="1365"/>
      <c r="D20" s="1365"/>
      <c r="E20" s="1365">
        <v>100000</v>
      </c>
      <c r="F20" s="1365"/>
      <c r="G20" s="1365"/>
      <c r="H20" s="1365"/>
      <c r="I20" s="1365"/>
      <c r="J20" s="1365"/>
      <c r="K20" s="1366">
        <f>SUM(B20:J20)</f>
        <v>100000</v>
      </c>
      <c r="L20" s="1354"/>
      <c r="M20" s="787"/>
      <c r="N20" s="787"/>
      <c r="O20" s="787"/>
      <c r="P20" s="787"/>
      <c r="Q20" s="787"/>
      <c r="R20" s="787"/>
      <c r="S20" s="787"/>
      <c r="T20" s="787"/>
      <c r="U20" s="787"/>
      <c r="V20" s="787"/>
      <c r="W20" s="787"/>
      <c r="X20" s="787"/>
      <c r="Y20" s="787"/>
      <c r="Z20" s="787"/>
      <c r="AA20" s="787"/>
      <c r="AB20" s="787"/>
      <c r="AC20" s="787"/>
      <c r="AD20" s="787"/>
      <c r="AE20" s="787"/>
      <c r="AF20" s="787"/>
    </row>
    <row r="21" spans="1:32" ht="18.600000000000001" customHeight="1" x14ac:dyDescent="0.25">
      <c r="A21" s="1369" t="s">
        <v>1493</v>
      </c>
      <c r="B21" s="1366"/>
      <c r="C21" s="1366"/>
      <c r="D21" s="1366"/>
      <c r="E21" s="1366"/>
      <c r="F21" s="1366"/>
      <c r="G21" s="1366"/>
      <c r="H21" s="1366"/>
      <c r="I21" s="1366">
        <v>2778</v>
      </c>
      <c r="J21" s="1366">
        <f>SUM(J61)</f>
        <v>0</v>
      </c>
      <c r="K21" s="1366">
        <f>SUM(B21:J21)</f>
        <v>2778</v>
      </c>
      <c r="L21" s="1355"/>
      <c r="M21" s="787"/>
      <c r="N21" s="787"/>
      <c r="O21" s="787"/>
      <c r="P21" s="787"/>
      <c r="Q21" s="787"/>
      <c r="R21" s="787"/>
      <c r="S21" s="787"/>
      <c r="T21" s="787"/>
      <c r="U21" s="787"/>
      <c r="V21" s="787"/>
      <c r="W21" s="787"/>
      <c r="X21" s="787"/>
      <c r="Y21" s="787"/>
      <c r="Z21" s="787"/>
      <c r="AA21" s="787"/>
      <c r="AB21" s="787"/>
      <c r="AC21" s="787"/>
      <c r="AD21" s="787"/>
      <c r="AE21" s="787"/>
      <c r="AF21" s="787"/>
    </row>
    <row r="22" spans="1:32" ht="18.600000000000001" customHeight="1" x14ac:dyDescent="0.25">
      <c r="A22" s="1369" t="s">
        <v>1851</v>
      </c>
      <c r="B22" s="1366"/>
      <c r="C22" s="1366"/>
      <c r="D22" s="1366"/>
      <c r="E22" s="1366"/>
      <c r="F22" s="1366"/>
      <c r="G22" s="1366">
        <v>366</v>
      </c>
      <c r="H22" s="1366">
        <f>SUM(H55:H59)</f>
        <v>0</v>
      </c>
      <c r="I22" s="1366">
        <v>5000</v>
      </c>
      <c r="J22" s="1366">
        <f>SUM(J55:J59)</f>
        <v>0</v>
      </c>
      <c r="K22" s="1366">
        <f>SUM(B22:I22)</f>
        <v>5366</v>
      </c>
      <c r="L22" s="1354"/>
      <c r="M22" s="787"/>
      <c r="N22" s="787"/>
      <c r="O22" s="787"/>
      <c r="P22" s="787"/>
      <c r="Q22" s="787"/>
      <c r="R22" s="787"/>
      <c r="S22" s="787"/>
      <c r="T22" s="787"/>
      <c r="U22" s="787"/>
      <c r="V22" s="787"/>
      <c r="W22" s="787"/>
      <c r="X22" s="787"/>
      <c r="Y22" s="787"/>
      <c r="Z22" s="787"/>
      <c r="AA22" s="787"/>
      <c r="AB22" s="787"/>
      <c r="AC22" s="787"/>
      <c r="AD22" s="787"/>
      <c r="AE22" s="787"/>
      <c r="AF22" s="787"/>
    </row>
    <row r="23" spans="1:32" ht="18" customHeight="1" x14ac:dyDescent="0.25">
      <c r="A23" s="1370" t="s">
        <v>1496</v>
      </c>
      <c r="B23" s="1366">
        <v>120</v>
      </c>
      <c r="C23" s="1366">
        <v>2006</v>
      </c>
      <c r="D23" s="1366">
        <v>96</v>
      </c>
      <c r="E23" s="1366"/>
      <c r="F23" s="1366"/>
      <c r="G23" s="1366">
        <v>550</v>
      </c>
      <c r="H23" s="1366">
        <f>SUM(H34:H53)</f>
        <v>0</v>
      </c>
      <c r="I23" s="1366">
        <v>5178</v>
      </c>
      <c r="J23" s="1366">
        <f>SUM(J34:J53)</f>
        <v>0</v>
      </c>
      <c r="K23" s="1366">
        <f>SUM(B23:I23)</f>
        <v>7950</v>
      </c>
      <c r="L23" s="1354"/>
      <c r="M23" s="1371"/>
      <c r="N23" s="787"/>
      <c r="O23" s="787"/>
      <c r="P23" s="787"/>
      <c r="Q23" s="787"/>
      <c r="R23" s="787"/>
      <c r="S23" s="787"/>
      <c r="T23" s="787"/>
      <c r="U23" s="787"/>
      <c r="V23" s="787"/>
      <c r="W23" s="787"/>
      <c r="X23" s="787"/>
      <c r="Y23" s="787"/>
      <c r="Z23" s="787"/>
      <c r="AA23" s="787"/>
      <c r="AB23" s="787"/>
      <c r="AC23" s="787"/>
      <c r="AD23" s="787"/>
      <c r="AE23" s="787"/>
      <c r="AF23" s="787"/>
    </row>
    <row r="24" spans="1:32" ht="17.399999999999999" customHeight="1" x14ac:dyDescent="0.25">
      <c r="A24" s="1364" t="s">
        <v>2305</v>
      </c>
      <c r="B24" s="1365"/>
      <c r="C24" s="1365"/>
      <c r="D24" s="1365"/>
      <c r="E24" s="1365">
        <v>100</v>
      </c>
      <c r="F24" s="1365"/>
      <c r="G24" s="1365"/>
      <c r="H24" s="1365"/>
      <c r="I24" s="1365"/>
      <c r="J24" s="1365">
        <f>SUM(J20:J20)</f>
        <v>0</v>
      </c>
      <c r="K24" s="1365">
        <f>SUM(B24:I24)</f>
        <v>100</v>
      </c>
      <c r="L24" s="1354"/>
      <c r="M24" s="787"/>
      <c r="N24" s="787"/>
      <c r="O24" s="787"/>
      <c r="P24" s="787"/>
      <c r="Q24" s="787"/>
      <c r="R24" s="787"/>
      <c r="S24" s="787"/>
      <c r="T24" s="787"/>
      <c r="U24" s="787"/>
      <c r="V24" s="787"/>
      <c r="W24" s="787"/>
      <c r="X24" s="787"/>
      <c r="Y24" s="787"/>
      <c r="Z24" s="787"/>
      <c r="AA24" s="787"/>
      <c r="AB24" s="787"/>
      <c r="AC24" s="787"/>
      <c r="AD24" s="787"/>
      <c r="AE24" s="787"/>
      <c r="AF24" s="787"/>
    </row>
    <row r="25" spans="1:32" hidden="1" x14ac:dyDescent="0.25">
      <c r="A25" s="1364" t="s">
        <v>1399</v>
      </c>
      <c r="B25" s="1365"/>
      <c r="C25" s="1365"/>
      <c r="D25" s="1365"/>
      <c r="E25" s="1365"/>
      <c r="F25" s="1365"/>
      <c r="G25" s="1365"/>
      <c r="H25" s="1365"/>
      <c r="I25" s="1365"/>
      <c r="J25" s="1365"/>
      <c r="K25" s="1366">
        <f>SUM(C25:J25)</f>
        <v>0</v>
      </c>
      <c r="L25" s="1354"/>
      <c r="M25" s="787"/>
      <c r="N25" s="787"/>
      <c r="O25" s="787"/>
      <c r="P25" s="787"/>
      <c r="Q25" s="787"/>
      <c r="R25" s="787"/>
      <c r="S25" s="787"/>
      <c r="T25" s="787"/>
      <c r="U25" s="787"/>
      <c r="V25" s="787"/>
      <c r="W25" s="787"/>
      <c r="X25" s="787"/>
      <c r="Y25" s="787"/>
      <c r="Z25" s="787"/>
      <c r="AA25" s="787"/>
      <c r="AB25" s="787"/>
      <c r="AC25" s="787"/>
      <c r="AD25" s="787"/>
      <c r="AE25" s="787"/>
      <c r="AF25" s="787"/>
    </row>
    <row r="26" spans="1:32" hidden="1" x14ac:dyDescent="0.25">
      <c r="A26" s="1364" t="s">
        <v>2306</v>
      </c>
      <c r="B26" s="1365"/>
      <c r="C26" s="1365">
        <f t="shared" ref="C26:K26" si="3">SUM(C25:C25)</f>
        <v>0</v>
      </c>
      <c r="D26" s="1365">
        <f t="shared" si="3"/>
        <v>0</v>
      </c>
      <c r="E26" s="1365">
        <f t="shared" si="3"/>
        <v>0</v>
      </c>
      <c r="F26" s="1365"/>
      <c r="G26" s="1365"/>
      <c r="H26" s="1365"/>
      <c r="I26" s="1365"/>
      <c r="J26" s="1365">
        <f t="shared" si="3"/>
        <v>0</v>
      </c>
      <c r="K26" s="1365">
        <f t="shared" si="3"/>
        <v>0</v>
      </c>
      <c r="L26" s="1354"/>
      <c r="M26" s="787"/>
      <c r="N26" s="787"/>
      <c r="O26" s="787"/>
      <c r="P26" s="787"/>
      <c r="Q26" s="787"/>
      <c r="R26" s="787"/>
      <c r="S26" s="787"/>
      <c r="T26" s="787"/>
      <c r="U26" s="787"/>
      <c r="V26" s="787"/>
      <c r="W26" s="787"/>
      <c r="X26" s="787"/>
      <c r="Y26" s="787"/>
      <c r="Z26" s="787"/>
      <c r="AA26" s="787"/>
      <c r="AB26" s="787"/>
      <c r="AC26" s="787"/>
      <c r="AD26" s="787"/>
      <c r="AE26" s="787"/>
      <c r="AF26" s="787"/>
    </row>
    <row r="27" spans="1:32" hidden="1" x14ac:dyDescent="0.25">
      <c r="A27" s="1364" t="s">
        <v>763</v>
      </c>
      <c r="B27" s="1365"/>
      <c r="C27" s="1365"/>
      <c r="D27" s="1365"/>
      <c r="E27" s="1365"/>
      <c r="F27" s="1365"/>
      <c r="G27" s="1365"/>
      <c r="H27" s="1365"/>
      <c r="I27" s="1365"/>
      <c r="J27" s="1365"/>
      <c r="K27" s="1366">
        <f>SUM(B27:J27)</f>
        <v>0</v>
      </c>
      <c r="L27" s="1354"/>
      <c r="M27" s="787"/>
      <c r="N27" s="787"/>
      <c r="O27" s="787"/>
      <c r="P27" s="787"/>
      <c r="Q27" s="787"/>
      <c r="R27" s="787"/>
      <c r="S27" s="787"/>
      <c r="T27" s="787"/>
      <c r="U27" s="787"/>
      <c r="V27" s="787"/>
      <c r="W27" s="787"/>
      <c r="X27" s="787"/>
      <c r="Y27" s="787"/>
      <c r="Z27" s="787"/>
      <c r="AA27" s="787"/>
      <c r="AB27" s="787"/>
      <c r="AC27" s="787"/>
      <c r="AD27" s="787"/>
      <c r="AE27" s="787"/>
      <c r="AF27" s="787"/>
    </row>
    <row r="28" spans="1:32" hidden="1" x14ac:dyDescent="0.25">
      <c r="A28" s="1364" t="s">
        <v>763</v>
      </c>
      <c r="B28" s="1365"/>
      <c r="C28" s="1365"/>
      <c r="D28" s="1365"/>
      <c r="E28" s="1365"/>
      <c r="F28" s="1365"/>
      <c r="G28" s="1365"/>
      <c r="H28" s="1365"/>
      <c r="I28" s="1365"/>
      <c r="J28" s="1365"/>
      <c r="K28" s="1366">
        <f>SUM(B28:J28)</f>
        <v>0</v>
      </c>
      <c r="L28" s="1354"/>
      <c r="M28" s="787"/>
      <c r="N28" s="787"/>
      <c r="O28" s="787"/>
      <c r="P28" s="787"/>
      <c r="Q28" s="787"/>
      <c r="R28" s="787"/>
      <c r="S28" s="787"/>
      <c r="T28" s="787"/>
      <c r="U28" s="787"/>
      <c r="V28" s="787"/>
      <c r="W28" s="787"/>
      <c r="X28" s="787"/>
      <c r="Y28" s="787"/>
      <c r="Z28" s="787"/>
      <c r="AA28" s="787"/>
      <c r="AB28" s="787"/>
      <c r="AC28" s="787"/>
      <c r="AD28" s="787"/>
      <c r="AE28" s="787"/>
      <c r="AF28" s="787"/>
    </row>
    <row r="29" spans="1:32" hidden="1" x14ac:dyDescent="0.25">
      <c r="A29" s="1364" t="s">
        <v>763</v>
      </c>
      <c r="B29" s="1365"/>
      <c r="C29" s="1365"/>
      <c r="D29" s="1365"/>
      <c r="E29" s="1365"/>
      <c r="F29" s="1365"/>
      <c r="G29" s="1365"/>
      <c r="H29" s="1365"/>
      <c r="I29" s="1365"/>
      <c r="J29" s="1365"/>
      <c r="K29" s="1366">
        <f>SUM(B29:J29)</f>
        <v>0</v>
      </c>
      <c r="L29" s="1354"/>
      <c r="M29" s="787"/>
      <c r="N29" s="787"/>
      <c r="O29" s="787"/>
      <c r="P29" s="787"/>
      <c r="Q29" s="787"/>
      <c r="R29" s="787"/>
      <c r="S29" s="787"/>
      <c r="T29" s="787"/>
      <c r="U29" s="787"/>
      <c r="V29" s="787"/>
      <c r="W29" s="787"/>
      <c r="X29" s="787"/>
      <c r="Y29" s="787"/>
      <c r="Z29" s="787"/>
      <c r="AA29" s="787"/>
      <c r="AB29" s="787"/>
      <c r="AC29" s="787"/>
      <c r="AD29" s="787"/>
      <c r="AE29" s="787"/>
      <c r="AF29" s="787"/>
    </row>
    <row r="30" spans="1:32" hidden="1" x14ac:dyDescent="0.25">
      <c r="A30" s="1364" t="s">
        <v>1852</v>
      </c>
      <c r="B30" s="1365"/>
      <c r="C30" s="1365">
        <f t="shared" ref="C30:K30" si="4">SUM(C27:C29)</f>
        <v>0</v>
      </c>
      <c r="D30" s="1365">
        <f t="shared" si="4"/>
        <v>0</v>
      </c>
      <c r="E30" s="1365">
        <f t="shared" si="4"/>
        <v>0</v>
      </c>
      <c r="F30" s="1365"/>
      <c r="G30" s="1365"/>
      <c r="H30" s="1365"/>
      <c r="I30" s="1365"/>
      <c r="J30" s="1365">
        <f t="shared" si="4"/>
        <v>0</v>
      </c>
      <c r="K30" s="1365">
        <f t="shared" si="4"/>
        <v>0</v>
      </c>
      <c r="L30" s="1372"/>
      <c r="M30" s="787"/>
      <c r="N30" s="787"/>
      <c r="O30" s="787"/>
      <c r="P30" s="787"/>
      <c r="Q30" s="787"/>
      <c r="R30" s="787"/>
      <c r="S30" s="787"/>
      <c r="T30" s="787"/>
      <c r="U30" s="787"/>
      <c r="V30" s="787"/>
      <c r="W30" s="787"/>
      <c r="X30" s="787"/>
      <c r="Y30" s="787"/>
      <c r="Z30" s="787"/>
      <c r="AA30" s="787"/>
      <c r="AB30" s="787"/>
      <c r="AC30" s="787"/>
      <c r="AD30" s="787"/>
      <c r="AE30" s="787"/>
      <c r="AF30" s="787"/>
    </row>
    <row r="31" spans="1:32" hidden="1" x14ac:dyDescent="0.25">
      <c r="A31" s="1364" t="s">
        <v>762</v>
      </c>
      <c r="B31" s="1365"/>
      <c r="C31" s="1365">
        <v>155000</v>
      </c>
      <c r="D31" s="1365">
        <v>50000</v>
      </c>
      <c r="E31" s="1365">
        <v>155000</v>
      </c>
      <c r="F31" s="1365"/>
      <c r="G31" s="1365"/>
      <c r="H31" s="1365"/>
      <c r="I31" s="1365"/>
      <c r="J31" s="1365"/>
      <c r="K31" s="1366">
        <f>SUM(B31:I31)</f>
        <v>360000</v>
      </c>
      <c r="L31" s="1354"/>
      <c r="M31" s="787"/>
      <c r="N31" s="787"/>
      <c r="O31" s="787"/>
      <c r="P31" s="787"/>
      <c r="Q31" s="787"/>
      <c r="R31" s="787"/>
      <c r="S31" s="787"/>
      <c r="T31" s="787"/>
      <c r="U31" s="787"/>
      <c r="V31" s="787"/>
      <c r="W31" s="787"/>
      <c r="X31" s="787"/>
      <c r="Y31" s="787"/>
      <c r="Z31" s="787"/>
      <c r="AA31" s="787"/>
      <c r="AB31" s="787"/>
      <c r="AC31" s="787"/>
      <c r="AD31" s="787"/>
      <c r="AE31" s="787"/>
      <c r="AF31" s="787"/>
    </row>
    <row r="32" spans="1:32" x14ac:dyDescent="0.25">
      <c r="A32" s="1491" t="s">
        <v>2370</v>
      </c>
      <c r="B32" s="1366">
        <v>200</v>
      </c>
      <c r="C32" s="1366"/>
      <c r="D32" s="1366"/>
      <c r="E32" s="1366"/>
      <c r="F32" s="1366"/>
      <c r="G32" s="1366">
        <v>300</v>
      </c>
      <c r="H32" s="1366">
        <f>SUM(H215:H218)</f>
        <v>0</v>
      </c>
      <c r="I32" s="1366">
        <v>3100</v>
      </c>
      <c r="J32" s="1366">
        <f>SUM(J215:J218)</f>
        <v>0</v>
      </c>
      <c r="K32" s="1365">
        <f>SUM(B32:J32)</f>
        <v>3600</v>
      </c>
      <c r="L32" s="1354"/>
      <c r="M32" s="787"/>
      <c r="N32" s="787"/>
      <c r="O32" s="787"/>
      <c r="P32" s="787"/>
      <c r="Q32" s="787"/>
      <c r="R32" s="787"/>
      <c r="S32" s="787"/>
      <c r="T32" s="787"/>
      <c r="U32" s="787"/>
      <c r="V32" s="787"/>
      <c r="W32" s="787"/>
      <c r="X32" s="787"/>
      <c r="Y32" s="787"/>
      <c r="Z32" s="787"/>
      <c r="AA32" s="787"/>
      <c r="AB32" s="787"/>
      <c r="AC32" s="787"/>
      <c r="AD32" s="787"/>
      <c r="AE32" s="787"/>
      <c r="AF32" s="787"/>
    </row>
    <row r="33" spans="1:32" ht="18" customHeight="1" x14ac:dyDescent="0.25">
      <c r="A33" s="1364" t="s">
        <v>2307</v>
      </c>
      <c r="B33" s="1365"/>
      <c r="C33" s="1365">
        <v>155</v>
      </c>
      <c r="D33" s="1365">
        <v>50</v>
      </c>
      <c r="E33" s="1365">
        <v>155</v>
      </c>
      <c r="F33" s="1365"/>
      <c r="G33" s="1365"/>
      <c r="H33" s="1365"/>
      <c r="I33" s="1365"/>
      <c r="J33" s="1365">
        <f>SUM(J31)</f>
        <v>0</v>
      </c>
      <c r="K33" s="1365">
        <f>SUM(B33:I33)</f>
        <v>360</v>
      </c>
      <c r="L33" s="1354"/>
      <c r="M33" s="787"/>
      <c r="N33" s="787"/>
      <c r="O33" s="787"/>
      <c r="P33" s="787"/>
      <c r="Q33" s="787"/>
      <c r="R33" s="787"/>
      <c r="S33" s="787"/>
      <c r="T33" s="787"/>
      <c r="U33" s="787"/>
      <c r="V33" s="787"/>
      <c r="W33" s="787"/>
      <c r="X33" s="787"/>
      <c r="Y33" s="787"/>
      <c r="Z33" s="787"/>
      <c r="AA33" s="787"/>
      <c r="AB33" s="787"/>
      <c r="AC33" s="787"/>
      <c r="AD33" s="787"/>
      <c r="AE33" s="787"/>
      <c r="AF33" s="787"/>
    </row>
    <row r="34" spans="1:32" hidden="1" x14ac:dyDescent="0.25">
      <c r="A34" s="1370" t="s">
        <v>1319</v>
      </c>
      <c r="B34" s="1366"/>
      <c r="C34" s="1366">
        <v>945828</v>
      </c>
      <c r="D34" s="1365">
        <v>31000</v>
      </c>
      <c r="E34" s="1365"/>
      <c r="F34" s="1365"/>
      <c r="G34" s="1365">
        <v>100000</v>
      </c>
      <c r="H34" s="1365"/>
      <c r="I34" s="1365">
        <v>550000</v>
      </c>
      <c r="J34" s="1365"/>
      <c r="K34" s="1366">
        <f t="shared" ref="K34:K53" si="5">SUM(B34:I34)</f>
        <v>1626828</v>
      </c>
      <c r="L34" s="1354"/>
      <c r="M34" s="787"/>
      <c r="N34" s="787"/>
      <c r="O34" s="787"/>
      <c r="P34" s="787"/>
      <c r="Q34" s="787"/>
      <c r="R34" s="787"/>
      <c r="S34" s="787"/>
      <c r="T34" s="787"/>
      <c r="U34" s="787"/>
      <c r="V34" s="787"/>
      <c r="W34" s="787"/>
      <c r="X34" s="787"/>
      <c r="Y34" s="787"/>
      <c r="Z34" s="787"/>
      <c r="AA34" s="787"/>
      <c r="AB34" s="787"/>
      <c r="AC34" s="787"/>
      <c r="AD34" s="787"/>
      <c r="AE34" s="787"/>
      <c r="AF34" s="787"/>
    </row>
    <row r="35" spans="1:32" hidden="1" x14ac:dyDescent="0.25">
      <c r="A35" s="1370" t="s">
        <v>1319</v>
      </c>
      <c r="B35" s="1366"/>
      <c r="C35" s="1366">
        <v>350000</v>
      </c>
      <c r="D35" s="1365"/>
      <c r="E35" s="1365"/>
      <c r="F35" s="1365"/>
      <c r="G35" s="1365">
        <v>200000</v>
      </c>
      <c r="H35" s="1365"/>
      <c r="I35" s="1365">
        <v>200000</v>
      </c>
      <c r="J35" s="1365"/>
      <c r="K35" s="1366">
        <f t="shared" si="5"/>
        <v>750000</v>
      </c>
      <c r="L35" s="1354"/>
      <c r="M35" s="787"/>
      <c r="N35" s="787"/>
      <c r="O35" s="787"/>
      <c r="P35" s="787"/>
      <c r="Q35" s="787"/>
      <c r="R35" s="787"/>
      <c r="S35" s="787"/>
      <c r="T35" s="787"/>
      <c r="U35" s="787"/>
      <c r="V35" s="787"/>
      <c r="W35" s="787"/>
      <c r="X35" s="787"/>
      <c r="Y35" s="787"/>
      <c r="Z35" s="787"/>
      <c r="AA35" s="787"/>
      <c r="AB35" s="787"/>
      <c r="AC35" s="787"/>
      <c r="AD35" s="787"/>
      <c r="AE35" s="787"/>
      <c r="AF35" s="787"/>
    </row>
    <row r="36" spans="1:32" hidden="1" x14ac:dyDescent="0.25">
      <c r="A36" s="1370" t="s">
        <v>1319</v>
      </c>
      <c r="B36" s="1366"/>
      <c r="C36" s="1366"/>
      <c r="D36" s="1365"/>
      <c r="E36" s="1365"/>
      <c r="F36" s="1365"/>
      <c r="G36" s="1365"/>
      <c r="H36" s="1365"/>
      <c r="I36" s="1365">
        <v>1568000</v>
      </c>
      <c r="J36" s="1365"/>
      <c r="K36" s="1366">
        <f t="shared" si="5"/>
        <v>1568000</v>
      </c>
      <c r="L36" s="1354"/>
      <c r="M36" s="787"/>
      <c r="N36" s="787"/>
      <c r="O36" s="787"/>
      <c r="P36" s="787"/>
      <c r="Q36" s="787"/>
      <c r="R36" s="787"/>
      <c r="S36" s="787"/>
      <c r="T36" s="787"/>
      <c r="U36" s="787"/>
      <c r="V36" s="787"/>
      <c r="W36" s="787"/>
      <c r="X36" s="787"/>
      <c r="Y36" s="787"/>
      <c r="Z36" s="787"/>
      <c r="AA36" s="787"/>
      <c r="AB36" s="787"/>
      <c r="AC36" s="787"/>
      <c r="AD36" s="787"/>
      <c r="AE36" s="787"/>
      <c r="AF36" s="787"/>
    </row>
    <row r="37" spans="1:32" hidden="1" x14ac:dyDescent="0.25">
      <c r="A37" s="1370" t="s">
        <v>1319</v>
      </c>
      <c r="B37" s="1366"/>
      <c r="C37" s="1366"/>
      <c r="D37" s="1365"/>
      <c r="E37" s="1365"/>
      <c r="F37" s="1365"/>
      <c r="G37" s="1365"/>
      <c r="H37" s="1365"/>
      <c r="I37" s="1365">
        <v>900000</v>
      </c>
      <c r="J37" s="1365"/>
      <c r="K37" s="1366">
        <f t="shared" si="5"/>
        <v>900000</v>
      </c>
      <c r="L37" s="1354"/>
      <c r="M37" s="787"/>
      <c r="N37" s="787"/>
      <c r="O37" s="787"/>
      <c r="P37" s="787"/>
      <c r="Q37" s="787"/>
      <c r="R37" s="787"/>
      <c r="S37" s="787"/>
      <c r="T37" s="787"/>
      <c r="U37" s="787"/>
      <c r="V37" s="787"/>
      <c r="W37" s="787"/>
      <c r="X37" s="787"/>
      <c r="Y37" s="787"/>
      <c r="Z37" s="787"/>
      <c r="AA37" s="787"/>
      <c r="AB37" s="787"/>
      <c r="AC37" s="787"/>
      <c r="AD37" s="787"/>
      <c r="AE37" s="787"/>
      <c r="AF37" s="787"/>
    </row>
    <row r="38" spans="1:32" hidden="1" x14ac:dyDescent="0.25">
      <c r="A38" s="1370" t="s">
        <v>1319</v>
      </c>
      <c r="B38" s="1366">
        <v>120000</v>
      </c>
      <c r="C38" s="1366">
        <v>710000</v>
      </c>
      <c r="D38" s="1365">
        <v>65000</v>
      </c>
      <c r="E38" s="1365"/>
      <c r="F38" s="1365"/>
      <c r="G38" s="1365">
        <v>250000</v>
      </c>
      <c r="H38" s="1365"/>
      <c r="I38" s="1365">
        <v>1960000</v>
      </c>
      <c r="J38" s="1365"/>
      <c r="K38" s="1366">
        <f t="shared" si="5"/>
        <v>3105000</v>
      </c>
      <c r="L38" s="1354"/>
      <c r="M38" s="787"/>
      <c r="N38" s="787"/>
      <c r="O38" s="787"/>
      <c r="P38" s="787"/>
      <c r="Q38" s="787"/>
      <c r="R38" s="787"/>
      <c r="S38" s="787"/>
      <c r="T38" s="787"/>
      <c r="U38" s="787"/>
      <c r="V38" s="787"/>
      <c r="W38" s="787"/>
      <c r="X38" s="787"/>
      <c r="Y38" s="787"/>
      <c r="Z38" s="787"/>
      <c r="AA38" s="787"/>
      <c r="AB38" s="787"/>
      <c r="AC38" s="787"/>
      <c r="AD38" s="787"/>
      <c r="AE38" s="787"/>
      <c r="AF38" s="787"/>
    </row>
    <row r="39" spans="1:32" hidden="1" x14ac:dyDescent="0.25">
      <c r="A39" s="1370" t="s">
        <v>1319</v>
      </c>
      <c r="B39" s="1366"/>
      <c r="C39" s="1366"/>
      <c r="D39" s="1365"/>
      <c r="E39" s="1365"/>
      <c r="F39" s="1365"/>
      <c r="G39" s="1365"/>
      <c r="H39" s="1365"/>
      <c r="I39" s="1365"/>
      <c r="J39" s="1365"/>
      <c r="K39" s="1366">
        <f t="shared" si="5"/>
        <v>0</v>
      </c>
      <c r="L39" s="1354"/>
      <c r="M39" s="787"/>
      <c r="N39" s="787"/>
      <c r="O39" s="787"/>
      <c r="P39" s="787"/>
      <c r="Q39" s="787"/>
      <c r="R39" s="787"/>
      <c r="S39" s="787"/>
      <c r="T39" s="787"/>
      <c r="U39" s="787"/>
      <c r="V39" s="787"/>
      <c r="W39" s="787"/>
      <c r="X39" s="787"/>
      <c r="Y39" s="787"/>
      <c r="Z39" s="787"/>
      <c r="AA39" s="787"/>
      <c r="AB39" s="787"/>
      <c r="AC39" s="787"/>
      <c r="AD39" s="787"/>
      <c r="AE39" s="787"/>
      <c r="AF39" s="787"/>
    </row>
    <row r="40" spans="1:32" hidden="1" x14ac:dyDescent="0.25">
      <c r="A40" s="1370" t="s">
        <v>1319</v>
      </c>
      <c r="B40" s="1366"/>
      <c r="C40" s="1366"/>
      <c r="D40" s="1365"/>
      <c r="E40" s="1365"/>
      <c r="F40" s="1365"/>
      <c r="G40" s="1365"/>
      <c r="H40" s="1365"/>
      <c r="I40" s="1365"/>
      <c r="J40" s="1365"/>
      <c r="K40" s="1366">
        <f t="shared" si="5"/>
        <v>0</v>
      </c>
      <c r="L40" s="1354"/>
      <c r="M40" s="787"/>
      <c r="N40" s="787"/>
      <c r="O40" s="787"/>
      <c r="P40" s="787"/>
      <c r="Q40" s="787"/>
      <c r="R40" s="787"/>
      <c r="S40" s="787"/>
      <c r="T40" s="787"/>
      <c r="U40" s="787"/>
      <c r="V40" s="787"/>
      <c r="W40" s="787"/>
      <c r="X40" s="787"/>
      <c r="Y40" s="787"/>
      <c r="Z40" s="787"/>
      <c r="AA40" s="787"/>
      <c r="AB40" s="787"/>
      <c r="AC40" s="787"/>
      <c r="AD40" s="787"/>
      <c r="AE40" s="787"/>
      <c r="AF40" s="787"/>
    </row>
    <row r="41" spans="1:32" hidden="1" x14ac:dyDescent="0.25">
      <c r="A41" s="1370" t="s">
        <v>1319</v>
      </c>
      <c r="B41" s="1366"/>
      <c r="C41" s="1366"/>
      <c r="D41" s="1365"/>
      <c r="E41" s="1365"/>
      <c r="F41" s="1365"/>
      <c r="G41" s="1365"/>
      <c r="H41" s="1365"/>
      <c r="I41" s="1365"/>
      <c r="J41" s="1365"/>
      <c r="K41" s="1366">
        <f t="shared" si="5"/>
        <v>0</v>
      </c>
      <c r="L41" s="1354"/>
      <c r="M41" s="787"/>
      <c r="N41" s="787"/>
      <c r="O41" s="787"/>
      <c r="P41" s="787"/>
      <c r="Q41" s="787"/>
      <c r="R41" s="787"/>
      <c r="S41" s="787"/>
      <c r="T41" s="787"/>
      <c r="U41" s="787"/>
      <c r="V41" s="787"/>
      <c r="W41" s="787"/>
      <c r="X41" s="787"/>
      <c r="Y41" s="787"/>
      <c r="Z41" s="787"/>
      <c r="AA41" s="787"/>
      <c r="AB41" s="787"/>
      <c r="AC41" s="787"/>
      <c r="AD41" s="787"/>
      <c r="AE41" s="787"/>
      <c r="AF41" s="787"/>
    </row>
    <row r="42" spans="1:32" ht="15" hidden="1" customHeight="1" x14ac:dyDescent="0.25">
      <c r="A42" s="1370" t="s">
        <v>1496</v>
      </c>
      <c r="B42" s="1366"/>
      <c r="C42" s="1366"/>
      <c r="D42" s="1365"/>
      <c r="E42" s="1365"/>
      <c r="F42" s="1365"/>
      <c r="G42" s="1365"/>
      <c r="H42" s="1365"/>
      <c r="I42" s="1365"/>
      <c r="J42" s="1365"/>
      <c r="K42" s="1366">
        <f t="shared" si="5"/>
        <v>0</v>
      </c>
      <c r="L42" s="1354"/>
      <c r="M42" s="787"/>
      <c r="N42" s="787"/>
      <c r="O42" s="787"/>
      <c r="P42" s="787"/>
      <c r="Q42" s="787"/>
      <c r="R42" s="787"/>
      <c r="S42" s="787"/>
      <c r="T42" s="787"/>
      <c r="U42" s="787"/>
      <c r="V42" s="787"/>
      <c r="W42" s="787"/>
      <c r="X42" s="787"/>
      <c r="Y42" s="787"/>
      <c r="Z42" s="787"/>
      <c r="AA42" s="787"/>
      <c r="AB42" s="787"/>
      <c r="AC42" s="787"/>
      <c r="AD42" s="787"/>
      <c r="AE42" s="787"/>
      <c r="AF42" s="787"/>
    </row>
    <row r="43" spans="1:32" ht="17.25" hidden="1" customHeight="1" x14ac:dyDescent="0.25">
      <c r="A43" s="1370" t="s">
        <v>1319</v>
      </c>
      <c r="B43" s="1366"/>
      <c r="C43" s="1366"/>
      <c r="D43" s="1365"/>
      <c r="E43" s="1365"/>
      <c r="F43" s="1365"/>
      <c r="G43" s="1365"/>
      <c r="H43" s="1365"/>
      <c r="I43" s="1365"/>
      <c r="J43" s="1365"/>
      <c r="K43" s="1366">
        <f t="shared" si="5"/>
        <v>0</v>
      </c>
      <c r="L43" s="1354"/>
      <c r="M43" s="787"/>
      <c r="N43" s="787"/>
      <c r="O43" s="787"/>
      <c r="P43" s="787"/>
      <c r="Q43" s="787"/>
      <c r="R43" s="787"/>
      <c r="S43" s="787"/>
      <c r="T43" s="787"/>
      <c r="U43" s="787"/>
      <c r="V43" s="787"/>
      <c r="W43" s="787"/>
      <c r="X43" s="787"/>
      <c r="Y43" s="787"/>
      <c r="Z43" s="787"/>
      <c r="AA43" s="787"/>
      <c r="AB43" s="787"/>
      <c r="AC43" s="787"/>
      <c r="AD43" s="787"/>
      <c r="AE43" s="787"/>
      <c r="AF43" s="787"/>
    </row>
    <row r="44" spans="1:32" ht="15" hidden="1" customHeight="1" x14ac:dyDescent="0.25">
      <c r="A44" s="1370" t="s">
        <v>1496</v>
      </c>
      <c r="B44" s="1366"/>
      <c r="C44" s="1366"/>
      <c r="D44" s="1365"/>
      <c r="E44" s="1365"/>
      <c r="F44" s="1365"/>
      <c r="G44" s="1365"/>
      <c r="H44" s="1365"/>
      <c r="I44" s="1365"/>
      <c r="J44" s="1365"/>
      <c r="K44" s="1366">
        <f t="shared" si="5"/>
        <v>0</v>
      </c>
      <c r="L44" s="1354"/>
      <c r="M44" s="787"/>
      <c r="N44" s="787"/>
      <c r="O44" s="787"/>
      <c r="P44" s="787"/>
      <c r="Q44" s="787"/>
      <c r="R44" s="787"/>
      <c r="S44" s="787"/>
      <c r="T44" s="787"/>
      <c r="U44" s="787"/>
      <c r="V44" s="787"/>
      <c r="W44" s="787"/>
      <c r="X44" s="787"/>
      <c r="Y44" s="787"/>
      <c r="Z44" s="787"/>
      <c r="AA44" s="787"/>
      <c r="AB44" s="787"/>
      <c r="AC44" s="787"/>
      <c r="AD44" s="787"/>
      <c r="AE44" s="787"/>
      <c r="AF44" s="787"/>
    </row>
    <row r="45" spans="1:32" hidden="1" x14ac:dyDescent="0.25">
      <c r="A45" s="1370" t="s">
        <v>1319</v>
      </c>
      <c r="B45" s="1366"/>
      <c r="C45" s="1366"/>
      <c r="D45" s="1365"/>
      <c r="E45" s="1365"/>
      <c r="F45" s="1365"/>
      <c r="G45" s="1365"/>
      <c r="H45" s="1365"/>
      <c r="I45" s="1365"/>
      <c r="J45" s="1365"/>
      <c r="K45" s="1366">
        <f t="shared" si="5"/>
        <v>0</v>
      </c>
      <c r="L45" s="1354"/>
      <c r="M45" s="787"/>
      <c r="N45" s="787"/>
      <c r="O45" s="787"/>
      <c r="P45" s="787"/>
      <c r="Q45" s="787"/>
      <c r="R45" s="787"/>
      <c r="S45" s="787"/>
      <c r="T45" s="787"/>
      <c r="U45" s="787"/>
      <c r="V45" s="787"/>
      <c r="W45" s="787"/>
      <c r="X45" s="787"/>
      <c r="Y45" s="787"/>
      <c r="Z45" s="787"/>
      <c r="AA45" s="787"/>
      <c r="AB45" s="787"/>
      <c r="AC45" s="787"/>
      <c r="AD45" s="787"/>
      <c r="AE45" s="787"/>
      <c r="AF45" s="787"/>
    </row>
    <row r="46" spans="1:32" hidden="1" x14ac:dyDescent="0.25">
      <c r="A46" s="1370" t="s">
        <v>1319</v>
      </c>
      <c r="B46" s="1366"/>
      <c r="C46" s="1366"/>
      <c r="D46" s="1365"/>
      <c r="E46" s="1365"/>
      <c r="F46" s="1365"/>
      <c r="G46" s="1365"/>
      <c r="H46" s="1365"/>
      <c r="I46" s="1365"/>
      <c r="J46" s="1365"/>
      <c r="K46" s="1366">
        <f t="shared" si="5"/>
        <v>0</v>
      </c>
      <c r="L46" s="1354"/>
      <c r="M46" s="787"/>
      <c r="N46" s="787"/>
      <c r="O46" s="787"/>
      <c r="P46" s="787"/>
      <c r="Q46" s="787"/>
      <c r="R46" s="787"/>
      <c r="S46" s="787"/>
      <c r="T46" s="787"/>
      <c r="U46" s="787"/>
      <c r="V46" s="787"/>
      <c r="W46" s="787"/>
      <c r="X46" s="787"/>
      <c r="Y46" s="787"/>
      <c r="Z46" s="787"/>
      <c r="AA46" s="787"/>
      <c r="AB46" s="787"/>
      <c r="AC46" s="787"/>
      <c r="AD46" s="787"/>
      <c r="AE46" s="787"/>
      <c r="AF46" s="787"/>
    </row>
    <row r="47" spans="1:32" hidden="1" x14ac:dyDescent="0.25">
      <c r="A47" s="1370" t="s">
        <v>1319</v>
      </c>
      <c r="B47" s="1366"/>
      <c r="C47" s="1366"/>
      <c r="D47" s="1365"/>
      <c r="E47" s="1365"/>
      <c r="F47" s="1365"/>
      <c r="G47" s="1365"/>
      <c r="H47" s="1365"/>
      <c r="I47" s="1365"/>
      <c r="J47" s="1365"/>
      <c r="K47" s="1366">
        <f t="shared" si="5"/>
        <v>0</v>
      </c>
      <c r="L47" s="1354"/>
      <c r="M47" s="787"/>
      <c r="N47" s="787"/>
      <c r="O47" s="787"/>
      <c r="P47" s="787"/>
      <c r="Q47" s="787"/>
      <c r="R47" s="787"/>
      <c r="S47" s="787"/>
      <c r="T47" s="787"/>
      <c r="U47" s="787"/>
      <c r="V47" s="787"/>
      <c r="W47" s="787"/>
      <c r="X47" s="787"/>
      <c r="Y47" s="787"/>
      <c r="Z47" s="787"/>
      <c r="AA47" s="787"/>
      <c r="AB47" s="787"/>
      <c r="AC47" s="787"/>
      <c r="AD47" s="787"/>
      <c r="AE47" s="787"/>
      <c r="AF47" s="787"/>
    </row>
    <row r="48" spans="1:32" hidden="1" x14ac:dyDescent="0.25">
      <c r="A48" s="1370" t="s">
        <v>1319</v>
      </c>
      <c r="B48" s="1366"/>
      <c r="C48" s="1366"/>
      <c r="D48" s="1365"/>
      <c r="E48" s="1365"/>
      <c r="F48" s="1365"/>
      <c r="G48" s="1365"/>
      <c r="H48" s="1365"/>
      <c r="I48" s="1365"/>
      <c r="J48" s="1365"/>
      <c r="K48" s="1366">
        <f t="shared" si="5"/>
        <v>0</v>
      </c>
      <c r="L48" s="1354"/>
      <c r="M48" s="787"/>
      <c r="N48" s="787"/>
      <c r="O48" s="787"/>
      <c r="P48" s="787"/>
      <c r="Q48" s="787"/>
      <c r="R48" s="787"/>
      <c r="S48" s="787"/>
      <c r="T48" s="787"/>
      <c r="U48" s="787"/>
      <c r="V48" s="787"/>
      <c r="W48" s="787"/>
      <c r="X48" s="787"/>
      <c r="Y48" s="787"/>
      <c r="Z48" s="787"/>
      <c r="AA48" s="787"/>
      <c r="AB48" s="787"/>
      <c r="AC48" s="787"/>
      <c r="AD48" s="787"/>
      <c r="AE48" s="787"/>
      <c r="AF48" s="787"/>
    </row>
    <row r="49" spans="1:32" hidden="1" x14ac:dyDescent="0.25">
      <c r="A49" s="1370" t="s">
        <v>1319</v>
      </c>
      <c r="B49" s="1366"/>
      <c r="C49" s="1366"/>
      <c r="D49" s="1365"/>
      <c r="E49" s="1365"/>
      <c r="F49" s="1365"/>
      <c r="G49" s="1365"/>
      <c r="H49" s="1365"/>
      <c r="I49" s="1365"/>
      <c r="J49" s="1365"/>
      <c r="K49" s="1366">
        <f t="shared" si="5"/>
        <v>0</v>
      </c>
      <c r="L49" s="1354"/>
      <c r="M49" s="787"/>
      <c r="N49" s="787"/>
      <c r="O49" s="787"/>
      <c r="P49" s="787"/>
      <c r="Q49" s="787"/>
      <c r="R49" s="787"/>
      <c r="S49" s="787"/>
      <c r="T49" s="787"/>
      <c r="U49" s="787"/>
      <c r="V49" s="787"/>
      <c r="W49" s="787"/>
      <c r="X49" s="787"/>
      <c r="Y49" s="787"/>
      <c r="Z49" s="787"/>
      <c r="AA49" s="787"/>
      <c r="AB49" s="787"/>
      <c r="AC49" s="787"/>
      <c r="AD49" s="787"/>
      <c r="AE49" s="787"/>
      <c r="AF49" s="787"/>
    </row>
    <row r="50" spans="1:32" hidden="1" x14ac:dyDescent="0.25">
      <c r="A50" s="1370" t="s">
        <v>1319</v>
      </c>
      <c r="B50" s="1366"/>
      <c r="C50" s="1366"/>
      <c r="D50" s="1365"/>
      <c r="E50" s="1365"/>
      <c r="F50" s="1365"/>
      <c r="G50" s="1365"/>
      <c r="H50" s="1365"/>
      <c r="I50" s="1365"/>
      <c r="J50" s="1365"/>
      <c r="K50" s="1366">
        <f t="shared" si="5"/>
        <v>0</v>
      </c>
      <c r="L50" s="1354"/>
      <c r="M50" s="787"/>
      <c r="N50" s="787"/>
      <c r="O50" s="787"/>
      <c r="P50" s="787"/>
      <c r="Q50" s="787"/>
      <c r="R50" s="787"/>
      <c r="S50" s="787"/>
      <c r="T50" s="787"/>
      <c r="U50" s="787"/>
      <c r="V50" s="787"/>
      <c r="W50" s="787"/>
      <c r="X50" s="787"/>
      <c r="Y50" s="787"/>
      <c r="Z50" s="787"/>
      <c r="AA50" s="787"/>
      <c r="AB50" s="787"/>
      <c r="AC50" s="787"/>
      <c r="AD50" s="787"/>
      <c r="AE50" s="787"/>
      <c r="AF50" s="787"/>
    </row>
    <row r="51" spans="1:32" hidden="1" x14ac:dyDescent="0.25">
      <c r="A51" s="1370" t="s">
        <v>1319</v>
      </c>
      <c r="B51" s="1366"/>
      <c r="C51" s="1366"/>
      <c r="D51" s="1365"/>
      <c r="E51" s="1365"/>
      <c r="F51" s="1365"/>
      <c r="G51" s="1365"/>
      <c r="H51" s="1365"/>
      <c r="I51" s="1365"/>
      <c r="J51" s="1365"/>
      <c r="K51" s="1366">
        <f t="shared" si="5"/>
        <v>0</v>
      </c>
      <c r="L51" s="1354"/>
      <c r="M51" s="787"/>
      <c r="N51" s="787"/>
      <c r="O51" s="787"/>
      <c r="P51" s="787"/>
      <c r="Q51" s="787"/>
      <c r="R51" s="787"/>
      <c r="S51" s="787"/>
      <c r="T51" s="787"/>
      <c r="U51" s="787"/>
      <c r="V51" s="787"/>
      <c r="W51" s="787"/>
      <c r="X51" s="787"/>
      <c r="Y51" s="787"/>
      <c r="Z51" s="787"/>
      <c r="AA51" s="787"/>
      <c r="AB51" s="787"/>
      <c r="AC51" s="787"/>
      <c r="AD51" s="787"/>
      <c r="AE51" s="787"/>
      <c r="AF51" s="787"/>
    </row>
    <row r="52" spans="1:32" hidden="1" x14ac:dyDescent="0.25">
      <c r="A52" s="1370" t="s">
        <v>1319</v>
      </c>
      <c r="B52" s="1366"/>
      <c r="C52" s="1366"/>
      <c r="D52" s="1365"/>
      <c r="E52" s="1365"/>
      <c r="F52" s="1365"/>
      <c r="G52" s="1365"/>
      <c r="H52" s="1365"/>
      <c r="I52" s="1365"/>
      <c r="J52" s="1365"/>
      <c r="K52" s="1366">
        <f t="shared" si="5"/>
        <v>0</v>
      </c>
      <c r="L52" s="1354"/>
      <c r="M52" s="787"/>
      <c r="N52" s="787"/>
      <c r="O52" s="787"/>
      <c r="P52" s="787"/>
      <c r="Q52" s="787"/>
      <c r="R52" s="787"/>
      <c r="S52" s="787"/>
      <c r="T52" s="787"/>
      <c r="U52" s="787"/>
      <c r="V52" s="787"/>
      <c r="W52" s="787"/>
      <c r="X52" s="787"/>
      <c r="Y52" s="787"/>
      <c r="Z52" s="787"/>
      <c r="AA52" s="787"/>
      <c r="AB52" s="787"/>
      <c r="AC52" s="787"/>
      <c r="AD52" s="787"/>
      <c r="AE52" s="787"/>
      <c r="AF52" s="787"/>
    </row>
    <row r="53" spans="1:32" hidden="1" x14ac:dyDescent="0.25">
      <c r="A53" s="1370" t="s">
        <v>1319</v>
      </c>
      <c r="B53" s="1366"/>
      <c r="C53" s="1366"/>
      <c r="D53" s="1365"/>
      <c r="E53" s="1365"/>
      <c r="F53" s="1365"/>
      <c r="G53" s="1365"/>
      <c r="H53" s="1365"/>
      <c r="I53" s="1365"/>
      <c r="J53" s="1365"/>
      <c r="K53" s="1366">
        <f t="shared" si="5"/>
        <v>0</v>
      </c>
      <c r="L53" s="1354"/>
      <c r="M53" s="787"/>
      <c r="N53" s="787"/>
      <c r="O53" s="787"/>
      <c r="P53" s="787"/>
      <c r="Q53" s="787"/>
      <c r="R53" s="787"/>
      <c r="S53" s="787"/>
      <c r="T53" s="787"/>
      <c r="U53" s="787"/>
      <c r="V53" s="787"/>
      <c r="W53" s="787"/>
      <c r="X53" s="787"/>
      <c r="Y53" s="787"/>
      <c r="Z53" s="787"/>
      <c r="AA53" s="787"/>
      <c r="AB53" s="787"/>
      <c r="AC53" s="787"/>
      <c r="AD53" s="787"/>
      <c r="AE53" s="787"/>
      <c r="AF53" s="787"/>
    </row>
    <row r="54" spans="1:32" hidden="1" x14ac:dyDescent="0.25"/>
    <row r="55" spans="1:32" hidden="1" x14ac:dyDescent="0.25">
      <c r="A55" s="1369" t="s">
        <v>1402</v>
      </c>
      <c r="B55" s="1366"/>
      <c r="C55" s="1366"/>
      <c r="D55" s="1365"/>
      <c r="E55" s="1365"/>
      <c r="F55" s="1365"/>
      <c r="G55" s="1365">
        <v>365784</v>
      </c>
      <c r="H55" s="1365"/>
      <c r="I55" s="1365">
        <v>5000000</v>
      </c>
      <c r="J55" s="1365"/>
      <c r="K55" s="1366">
        <f>SUM(B55:J55)</f>
        <v>5365784</v>
      </c>
      <c r="L55" s="1354"/>
      <c r="M55" s="787"/>
      <c r="N55" s="787"/>
      <c r="O55" s="787"/>
      <c r="P55" s="787"/>
      <c r="Q55" s="787"/>
      <c r="R55" s="787"/>
      <c r="S55" s="787"/>
      <c r="T55" s="787"/>
      <c r="U55" s="787"/>
      <c r="V55" s="787"/>
      <c r="W55" s="787"/>
      <c r="X55" s="787"/>
      <c r="Y55" s="787"/>
      <c r="Z55" s="787"/>
      <c r="AA55" s="787"/>
      <c r="AB55" s="787"/>
      <c r="AC55" s="787"/>
      <c r="AD55" s="787"/>
      <c r="AE55" s="787"/>
      <c r="AF55" s="787"/>
    </row>
    <row r="56" spans="1:32" hidden="1" x14ac:dyDescent="0.25">
      <c r="A56" s="1369" t="s">
        <v>1402</v>
      </c>
      <c r="B56" s="1366"/>
      <c r="C56" s="1366"/>
      <c r="D56" s="1365"/>
      <c r="E56" s="1365"/>
      <c r="F56" s="1365"/>
      <c r="G56" s="1365"/>
      <c r="H56" s="1365"/>
      <c r="I56" s="1365"/>
      <c r="J56" s="1365"/>
      <c r="K56" s="1366">
        <f>SUM(B56:J56)</f>
        <v>0</v>
      </c>
      <c r="L56" s="1354"/>
      <c r="M56" s="787"/>
      <c r="N56" s="787"/>
      <c r="O56" s="787"/>
      <c r="P56" s="787"/>
      <c r="Q56" s="787"/>
      <c r="R56" s="787"/>
      <c r="S56" s="787"/>
      <c r="T56" s="787"/>
      <c r="U56" s="787"/>
      <c r="V56" s="787"/>
      <c r="W56" s="787"/>
      <c r="X56" s="787"/>
      <c r="Y56" s="787"/>
      <c r="Z56" s="787"/>
      <c r="AA56" s="787"/>
      <c r="AB56" s="787"/>
      <c r="AC56" s="787"/>
      <c r="AD56" s="787"/>
      <c r="AE56" s="787"/>
      <c r="AF56" s="787"/>
    </row>
    <row r="57" spans="1:32" hidden="1" x14ac:dyDescent="0.25">
      <c r="A57" s="1369" t="s">
        <v>1402</v>
      </c>
      <c r="B57" s="1366"/>
      <c r="C57" s="1366"/>
      <c r="D57" s="1365"/>
      <c r="E57" s="1365"/>
      <c r="F57" s="1365"/>
      <c r="G57" s="1365"/>
      <c r="H57" s="1365"/>
      <c r="I57" s="1365"/>
      <c r="J57" s="1365"/>
      <c r="K57" s="1366">
        <f>SUM(B57:J57)</f>
        <v>0</v>
      </c>
      <c r="L57" s="1354"/>
      <c r="M57" s="787"/>
      <c r="N57" s="787"/>
      <c r="O57" s="787"/>
      <c r="P57" s="787"/>
      <c r="Q57" s="787"/>
      <c r="R57" s="787"/>
      <c r="S57" s="787"/>
      <c r="T57" s="787"/>
      <c r="U57" s="787"/>
      <c r="V57" s="787"/>
      <c r="W57" s="787"/>
      <c r="X57" s="787"/>
      <c r="Y57" s="787"/>
      <c r="Z57" s="787"/>
      <c r="AA57" s="787"/>
      <c r="AB57" s="787"/>
      <c r="AC57" s="787"/>
      <c r="AD57" s="787"/>
      <c r="AE57" s="787"/>
      <c r="AF57" s="787"/>
    </row>
    <row r="58" spans="1:32" hidden="1" x14ac:dyDescent="0.25">
      <c r="A58" s="1369" t="s">
        <v>1402</v>
      </c>
      <c r="B58" s="1366"/>
      <c r="C58" s="1366"/>
      <c r="D58" s="1365"/>
      <c r="E58" s="1365"/>
      <c r="F58" s="1365"/>
      <c r="G58" s="1365"/>
      <c r="H58" s="1365"/>
      <c r="I58" s="1365"/>
      <c r="J58" s="1365"/>
      <c r="K58" s="1366">
        <f>SUM(B58:J58)</f>
        <v>0</v>
      </c>
      <c r="L58" s="1354"/>
      <c r="M58" s="787"/>
      <c r="N58" s="787"/>
      <c r="O58" s="787"/>
      <c r="P58" s="787"/>
      <c r="Q58" s="787"/>
      <c r="R58" s="787"/>
      <c r="S58" s="787"/>
      <c r="T58" s="787"/>
      <c r="U58" s="787"/>
      <c r="V58" s="787"/>
      <c r="W58" s="787"/>
      <c r="X58" s="787"/>
      <c r="Y58" s="787"/>
      <c r="Z58" s="787"/>
      <c r="AA58" s="787"/>
      <c r="AB58" s="787"/>
      <c r="AC58" s="787"/>
      <c r="AD58" s="787"/>
      <c r="AE58" s="787"/>
      <c r="AF58" s="787"/>
    </row>
    <row r="59" spans="1:32" ht="17.25" hidden="1" customHeight="1" x14ac:dyDescent="0.25">
      <c r="A59" s="1369" t="s">
        <v>1851</v>
      </c>
      <c r="B59" s="1366"/>
      <c r="C59" s="1366"/>
      <c r="D59" s="1365"/>
      <c r="E59" s="1365"/>
      <c r="F59" s="1365"/>
      <c r="G59" s="1365"/>
      <c r="H59" s="1365"/>
      <c r="I59" s="1365"/>
      <c r="J59" s="1365"/>
      <c r="K59" s="1366">
        <f>SUM(B59:J59)</f>
        <v>0</v>
      </c>
      <c r="L59" s="1354"/>
      <c r="M59" s="787"/>
      <c r="N59" s="787"/>
      <c r="O59" s="787"/>
      <c r="P59" s="787"/>
      <c r="Q59" s="787"/>
      <c r="R59" s="787"/>
      <c r="S59" s="787"/>
      <c r="T59" s="787"/>
      <c r="U59" s="787"/>
      <c r="V59" s="787"/>
      <c r="W59" s="787"/>
      <c r="X59" s="787"/>
      <c r="Y59" s="787"/>
      <c r="Z59" s="787"/>
      <c r="AA59" s="787"/>
      <c r="AB59" s="787"/>
      <c r="AC59" s="787"/>
      <c r="AD59" s="787"/>
      <c r="AE59" s="787"/>
      <c r="AF59" s="787"/>
    </row>
    <row r="60" spans="1:32" hidden="1" x14ac:dyDescent="0.25"/>
    <row r="61" spans="1:32" hidden="1" x14ac:dyDescent="0.25">
      <c r="A61" s="1369"/>
      <c r="B61" s="1366"/>
      <c r="C61" s="1366"/>
      <c r="D61" s="1365"/>
      <c r="E61" s="1365"/>
      <c r="F61" s="1365"/>
      <c r="G61" s="1365"/>
      <c r="H61" s="1365"/>
      <c r="I61" s="1365"/>
      <c r="J61" s="1365"/>
      <c r="K61" s="1366"/>
      <c r="L61" s="1354"/>
      <c r="M61" s="787"/>
      <c r="N61" s="787"/>
      <c r="O61" s="787"/>
      <c r="P61" s="787"/>
      <c r="Q61" s="787"/>
      <c r="R61" s="787"/>
      <c r="S61" s="787"/>
      <c r="T61" s="787"/>
      <c r="U61" s="787"/>
      <c r="V61" s="787"/>
      <c r="W61" s="787"/>
      <c r="X61" s="787"/>
      <c r="Y61" s="787"/>
      <c r="Z61" s="787"/>
      <c r="AA61" s="787"/>
      <c r="AB61" s="787"/>
      <c r="AC61" s="787"/>
      <c r="AD61" s="787"/>
      <c r="AE61" s="787"/>
      <c r="AF61" s="787"/>
    </row>
    <row r="62" spans="1:32" ht="27.6" x14ac:dyDescent="0.25">
      <c r="A62" s="1369" t="s">
        <v>766</v>
      </c>
      <c r="B62" s="1366"/>
      <c r="C62" s="1366"/>
      <c r="D62" s="1365"/>
      <c r="E62" s="1365"/>
      <c r="F62" s="1365"/>
      <c r="G62" s="1365"/>
      <c r="H62" s="1365"/>
      <c r="I62" s="1365">
        <v>3000</v>
      </c>
      <c r="J62" s="1365"/>
      <c r="K62" s="1366">
        <f>SUM(I62:J62)</f>
        <v>3000</v>
      </c>
      <c r="L62" s="1355"/>
      <c r="M62" s="787"/>
      <c r="N62" s="787"/>
      <c r="O62" s="787"/>
      <c r="P62" s="787"/>
      <c r="Q62" s="787"/>
      <c r="R62" s="787"/>
      <c r="S62" s="787"/>
      <c r="T62" s="787"/>
      <c r="U62" s="787"/>
      <c r="V62" s="787"/>
      <c r="W62" s="787"/>
      <c r="X62" s="787"/>
      <c r="Y62" s="787"/>
      <c r="Z62" s="787"/>
      <c r="AA62" s="787"/>
      <c r="AB62" s="787"/>
      <c r="AC62" s="787"/>
      <c r="AD62" s="787"/>
      <c r="AE62" s="787"/>
      <c r="AF62" s="787"/>
    </row>
    <row r="63" spans="1:32" hidden="1" x14ac:dyDescent="0.25"/>
    <row r="64" spans="1:32" ht="19.5" hidden="1" customHeight="1" x14ac:dyDescent="0.25">
      <c r="A64" s="1375" t="s">
        <v>1498</v>
      </c>
      <c r="B64" s="1376"/>
      <c r="C64" s="1376"/>
      <c r="D64" s="1376"/>
      <c r="E64" s="1376"/>
      <c r="F64" s="1376"/>
      <c r="G64" s="1376"/>
      <c r="H64" s="1376"/>
      <c r="I64" s="1376"/>
      <c r="J64" s="1376"/>
      <c r="K64" s="1376">
        <f>SUM(B64:I64)</f>
        <v>0</v>
      </c>
      <c r="L64" s="1354"/>
      <c r="M64" s="787"/>
      <c r="N64" s="787"/>
      <c r="O64" s="787"/>
      <c r="P64" s="787"/>
      <c r="Q64" s="787"/>
      <c r="R64" s="787"/>
      <c r="S64" s="787"/>
      <c r="T64" s="787"/>
      <c r="U64" s="787"/>
      <c r="V64" s="787"/>
      <c r="W64" s="787"/>
      <c r="X64" s="787"/>
      <c r="Y64" s="787"/>
      <c r="Z64" s="787"/>
      <c r="AA64" s="787"/>
      <c r="AB64" s="787"/>
      <c r="AC64" s="787"/>
      <c r="AD64" s="787"/>
      <c r="AE64" s="787"/>
      <c r="AF64" s="787"/>
    </row>
    <row r="65" spans="1:32" ht="27" hidden="1" customHeight="1" x14ac:dyDescent="0.25">
      <c r="A65" s="1375" t="s">
        <v>772</v>
      </c>
      <c r="B65" s="1376"/>
      <c r="C65" s="1376"/>
      <c r="D65" s="1376"/>
      <c r="E65" s="1376"/>
      <c r="F65" s="1376"/>
      <c r="G65" s="1376"/>
      <c r="H65" s="1376"/>
      <c r="I65" s="1376"/>
      <c r="J65" s="1376"/>
      <c r="K65" s="1376">
        <f>SUM(B65:J65)</f>
        <v>0</v>
      </c>
      <c r="L65" s="1354"/>
      <c r="M65" s="787"/>
      <c r="N65" s="787"/>
      <c r="O65" s="787"/>
      <c r="P65" s="787"/>
      <c r="Q65" s="787"/>
      <c r="R65" s="787"/>
      <c r="S65" s="787"/>
      <c r="T65" s="787"/>
      <c r="U65" s="787"/>
      <c r="V65" s="787"/>
      <c r="W65" s="787"/>
      <c r="X65" s="787"/>
      <c r="Y65" s="787"/>
      <c r="Z65" s="787"/>
      <c r="AA65" s="787"/>
      <c r="AB65" s="787"/>
      <c r="AC65" s="787"/>
      <c r="AD65" s="787"/>
      <c r="AE65" s="787"/>
      <c r="AF65" s="787"/>
    </row>
    <row r="66" spans="1:32" ht="21.6" customHeight="1" x14ac:dyDescent="0.25">
      <c r="A66" s="1377" t="s">
        <v>1153</v>
      </c>
      <c r="B66" s="1378">
        <f t="shared" ref="B66:J66" si="6">B3+B6+B14+B19+B24+B26+B30+B33+B23+B22+B21+B62+B65+B64+B7+B8+B32</f>
        <v>320</v>
      </c>
      <c r="C66" s="1378">
        <f t="shared" si="6"/>
        <v>2161</v>
      </c>
      <c r="D66" s="1378">
        <f t="shared" si="6"/>
        <v>146</v>
      </c>
      <c r="E66" s="1378">
        <f t="shared" si="6"/>
        <v>255</v>
      </c>
      <c r="F66" s="1378">
        <f t="shared" si="6"/>
        <v>0</v>
      </c>
      <c r="G66" s="1378">
        <f t="shared" si="6"/>
        <v>1216</v>
      </c>
      <c r="H66" s="1378">
        <f t="shared" si="6"/>
        <v>0</v>
      </c>
      <c r="I66" s="1378">
        <f t="shared" si="6"/>
        <v>19056</v>
      </c>
      <c r="J66" s="1378">
        <f t="shared" si="6"/>
        <v>0</v>
      </c>
      <c r="K66" s="1378">
        <f>K3+K6+K14+K19+K24+K26+K30+K33+K23+K22+K21+K62+K65+K64+K7+K8+K32</f>
        <v>23154</v>
      </c>
      <c r="L66" s="1354"/>
      <c r="M66" s="787"/>
      <c r="N66" s="787"/>
      <c r="O66" s="787"/>
      <c r="P66" s="787"/>
      <c r="Q66" s="787"/>
      <c r="R66" s="787"/>
      <c r="S66" s="787"/>
      <c r="T66" s="787"/>
      <c r="U66" s="787"/>
      <c r="V66" s="787"/>
      <c r="W66" s="787"/>
      <c r="X66" s="787"/>
      <c r="Y66" s="787"/>
      <c r="Z66" s="787"/>
      <c r="AA66" s="787"/>
      <c r="AB66" s="787"/>
      <c r="AC66" s="787"/>
      <c r="AD66" s="787"/>
      <c r="AE66" s="787"/>
      <c r="AF66" s="787"/>
    </row>
    <row r="67" spans="1:32" x14ac:dyDescent="0.25">
      <c r="A67" s="1379" t="s">
        <v>148</v>
      </c>
      <c r="B67" s="1380"/>
      <c r="C67" s="1380"/>
      <c r="D67" s="1381"/>
      <c r="E67" s="1381"/>
      <c r="F67" s="1381"/>
      <c r="G67" s="1381"/>
      <c r="H67" s="1381"/>
      <c r="I67" s="1381"/>
      <c r="J67" s="1381"/>
      <c r="K67" s="1382"/>
      <c r="L67" s="1354"/>
      <c r="M67" s="787"/>
      <c r="N67" s="787"/>
      <c r="O67" s="787"/>
      <c r="P67" s="787"/>
      <c r="Q67" s="787"/>
      <c r="R67" s="787"/>
      <c r="S67" s="787"/>
      <c r="T67" s="787"/>
      <c r="U67" s="787"/>
      <c r="V67" s="787"/>
      <c r="W67" s="787"/>
      <c r="X67" s="787"/>
      <c r="Y67" s="787"/>
      <c r="Z67" s="787"/>
      <c r="AA67" s="787"/>
      <c r="AB67" s="787"/>
      <c r="AC67" s="787"/>
      <c r="AD67" s="787"/>
      <c r="AE67" s="787"/>
      <c r="AF67" s="787"/>
    </row>
    <row r="68" spans="1:32" ht="36.75" hidden="1" customHeight="1" x14ac:dyDescent="0.25">
      <c r="A68" s="1383" t="s">
        <v>1853</v>
      </c>
      <c r="B68" s="1376"/>
      <c r="C68" s="1376"/>
      <c r="D68" s="1368"/>
      <c r="E68" s="1368"/>
      <c r="F68" s="1368"/>
      <c r="G68" s="1368">
        <v>0</v>
      </c>
      <c r="H68" s="1368"/>
      <c r="I68" s="1368"/>
      <c r="J68" s="1368"/>
      <c r="K68" s="1368">
        <f>SUM(B68:J68)</f>
        <v>0</v>
      </c>
      <c r="L68" s="1354"/>
      <c r="M68" s="787"/>
      <c r="N68" s="787"/>
      <c r="O68" s="787"/>
      <c r="P68" s="787"/>
      <c r="Q68" s="787"/>
      <c r="R68" s="787"/>
      <c r="S68" s="787"/>
      <c r="T68" s="787"/>
      <c r="U68" s="787"/>
      <c r="V68" s="787"/>
      <c r="W68" s="787"/>
      <c r="X68" s="787"/>
      <c r="Y68" s="787"/>
      <c r="Z68" s="787"/>
      <c r="AA68" s="787"/>
      <c r="AB68" s="787"/>
      <c r="AC68" s="787"/>
      <c r="AD68" s="787"/>
      <c r="AE68" s="787"/>
      <c r="AF68" s="787"/>
    </row>
    <row r="69" spans="1:32" ht="19.2" customHeight="1" x14ac:dyDescent="0.25">
      <c r="A69" s="1370" t="s">
        <v>1499</v>
      </c>
      <c r="B69" s="1366"/>
      <c r="C69" s="1366"/>
      <c r="D69" s="1365"/>
      <c r="E69" s="1365"/>
      <c r="F69" s="1365"/>
      <c r="G69" s="1365"/>
      <c r="H69" s="1365"/>
      <c r="I69" s="1365">
        <v>4804</v>
      </c>
      <c r="J69" s="1365"/>
      <c r="K69" s="1365">
        <f>SUM(I69:J69)</f>
        <v>4804</v>
      </c>
      <c r="L69" s="1354"/>
      <c r="M69" s="787"/>
      <c r="N69" s="787"/>
      <c r="O69" s="787"/>
      <c r="P69" s="787"/>
      <c r="Q69" s="787"/>
      <c r="R69" s="787"/>
      <c r="S69" s="787"/>
      <c r="T69" s="787"/>
      <c r="U69" s="787"/>
      <c r="V69" s="787"/>
      <c r="W69" s="787"/>
      <c r="X69" s="787"/>
      <c r="Y69" s="787"/>
      <c r="Z69" s="787"/>
      <c r="AA69" s="787"/>
      <c r="AB69" s="787"/>
      <c r="AC69" s="787"/>
      <c r="AD69" s="787"/>
      <c r="AE69" s="787"/>
      <c r="AF69" s="787"/>
    </row>
    <row r="70" spans="1:32" hidden="1" x14ac:dyDescent="0.25">
      <c r="A70" s="1369" t="s">
        <v>1854</v>
      </c>
      <c r="B70" s="1366"/>
      <c r="C70" s="1366"/>
      <c r="D70" s="1365"/>
      <c r="E70" s="1365"/>
      <c r="F70" s="1365"/>
      <c r="G70" s="1365"/>
      <c r="H70" s="1365"/>
      <c r="I70" s="1365"/>
      <c r="J70" s="1365"/>
      <c r="K70" s="1365">
        <f>SUM(I70:J70)</f>
        <v>0</v>
      </c>
      <c r="L70" s="1354"/>
      <c r="M70" s="787"/>
      <c r="N70" s="787"/>
      <c r="O70" s="787"/>
      <c r="P70" s="787"/>
      <c r="Q70" s="787"/>
      <c r="R70" s="787"/>
      <c r="S70" s="787"/>
      <c r="T70" s="787"/>
      <c r="U70" s="787"/>
      <c r="V70" s="787"/>
      <c r="W70" s="787"/>
      <c r="X70" s="787"/>
      <c r="Y70" s="787"/>
      <c r="Z70" s="787"/>
      <c r="AA70" s="787"/>
      <c r="AB70" s="787"/>
      <c r="AC70" s="787"/>
      <c r="AD70" s="787"/>
      <c r="AE70" s="787"/>
      <c r="AF70" s="787"/>
    </row>
    <row r="71" spans="1:32" hidden="1" x14ac:dyDescent="0.25">
      <c r="A71" s="1369"/>
      <c r="B71" s="1366"/>
      <c r="C71" s="1366"/>
      <c r="D71" s="1365"/>
      <c r="E71" s="1365"/>
      <c r="F71" s="1365"/>
      <c r="G71" s="1365"/>
      <c r="H71" s="1365"/>
      <c r="I71" s="1365"/>
      <c r="J71" s="1365"/>
      <c r="K71" s="1365">
        <f>SUM(I71:J71)</f>
        <v>0</v>
      </c>
      <c r="L71" s="1354"/>
      <c r="M71" s="787"/>
      <c r="N71" s="787"/>
      <c r="O71" s="787"/>
      <c r="P71" s="787"/>
      <c r="Q71" s="787"/>
      <c r="R71" s="787"/>
      <c r="S71" s="787"/>
      <c r="T71" s="787"/>
      <c r="U71" s="787"/>
      <c r="V71" s="787"/>
      <c r="W71" s="787"/>
      <c r="X71" s="787"/>
      <c r="Y71" s="787"/>
      <c r="Z71" s="787"/>
      <c r="AA71" s="787"/>
      <c r="AB71" s="787"/>
      <c r="AC71" s="787"/>
      <c r="AD71" s="787"/>
      <c r="AE71" s="787"/>
      <c r="AF71" s="787"/>
    </row>
    <row r="72" spans="1:32" ht="18" customHeight="1" x14ac:dyDescent="0.25">
      <c r="A72" s="1369" t="s">
        <v>1855</v>
      </c>
      <c r="B72" s="1366"/>
      <c r="C72" s="1366">
        <v>75</v>
      </c>
      <c r="D72" s="1365">
        <v>50</v>
      </c>
      <c r="E72" s="1365"/>
      <c r="F72" s="1365"/>
      <c r="G72" s="1365">
        <v>100</v>
      </c>
      <c r="H72" s="1365"/>
      <c r="I72" s="1365">
        <v>5000</v>
      </c>
      <c r="J72" s="1365"/>
      <c r="K72" s="1365">
        <f>SUM(B72:J72)</f>
        <v>5225</v>
      </c>
      <c r="L72" s="1354"/>
      <c r="M72" s="787"/>
      <c r="N72" s="787"/>
      <c r="O72" s="787"/>
      <c r="P72" s="787"/>
      <c r="Q72" s="787"/>
      <c r="R72" s="787"/>
      <c r="S72" s="787"/>
      <c r="T72" s="787"/>
      <c r="U72" s="787"/>
      <c r="V72" s="787"/>
      <c r="W72" s="787"/>
      <c r="X72" s="787"/>
      <c r="Y72" s="787"/>
      <c r="Z72" s="787"/>
      <c r="AA72" s="787"/>
      <c r="AB72" s="787"/>
      <c r="AC72" s="787"/>
      <c r="AD72" s="787"/>
      <c r="AE72" s="787"/>
      <c r="AF72" s="787"/>
    </row>
    <row r="73" spans="1:32" x14ac:dyDescent="0.25">
      <c r="A73" s="1384" t="s">
        <v>161</v>
      </c>
      <c r="B73" s="1378">
        <f t="shared" ref="B73:J73" si="7">SUM(B68:B72)</f>
        <v>0</v>
      </c>
      <c r="C73" s="1378">
        <f t="shared" si="7"/>
        <v>75</v>
      </c>
      <c r="D73" s="1378">
        <f t="shared" si="7"/>
        <v>50</v>
      </c>
      <c r="E73" s="1378">
        <f t="shared" si="7"/>
        <v>0</v>
      </c>
      <c r="F73" s="1378">
        <f t="shared" si="7"/>
        <v>0</v>
      </c>
      <c r="G73" s="1378">
        <f t="shared" si="7"/>
        <v>100</v>
      </c>
      <c r="H73" s="1378">
        <f t="shared" si="7"/>
        <v>0</v>
      </c>
      <c r="I73" s="1378">
        <f t="shared" si="7"/>
        <v>9804</v>
      </c>
      <c r="J73" s="1378">
        <f t="shared" si="7"/>
        <v>0</v>
      </c>
      <c r="K73" s="1378">
        <f>SUM(K68:K72)</f>
        <v>10029</v>
      </c>
      <c r="L73" s="1354"/>
      <c r="M73" s="787"/>
      <c r="N73" s="787"/>
      <c r="O73" s="787"/>
      <c r="P73" s="787"/>
      <c r="Q73" s="787"/>
      <c r="R73" s="787"/>
      <c r="S73" s="787"/>
      <c r="T73" s="787"/>
      <c r="U73" s="787"/>
      <c r="V73" s="787"/>
      <c r="W73" s="787"/>
      <c r="X73" s="787"/>
      <c r="Y73" s="787"/>
      <c r="Z73" s="787"/>
      <c r="AA73" s="787"/>
      <c r="AB73" s="787"/>
      <c r="AC73" s="787"/>
      <c r="AD73" s="787"/>
      <c r="AE73" s="787"/>
      <c r="AF73" s="787"/>
    </row>
    <row r="74" spans="1:32" x14ac:dyDescent="0.25">
      <c r="A74" s="1886" t="s">
        <v>2308</v>
      </c>
      <c r="B74" s="1889"/>
      <c r="C74" s="1889"/>
      <c r="D74" s="1889"/>
      <c r="E74" s="1889"/>
      <c r="F74" s="1889"/>
      <c r="G74" s="1889"/>
      <c r="H74" s="1889"/>
      <c r="I74" s="1889"/>
      <c r="J74" s="1889"/>
      <c r="K74" s="1890"/>
      <c r="L74" s="1354"/>
      <c r="M74" s="787"/>
      <c r="N74" s="787"/>
      <c r="O74" s="787"/>
      <c r="P74" s="787"/>
      <c r="Q74" s="787"/>
      <c r="R74" s="787"/>
      <c r="S74" s="787"/>
      <c r="T74" s="787"/>
      <c r="U74" s="787"/>
      <c r="V74" s="787"/>
      <c r="W74" s="787"/>
      <c r="X74" s="787"/>
      <c r="Y74" s="787"/>
      <c r="Z74" s="787"/>
      <c r="AA74" s="787"/>
      <c r="AB74" s="787"/>
      <c r="AC74" s="787"/>
      <c r="AD74" s="787"/>
      <c r="AE74" s="787"/>
      <c r="AF74" s="787"/>
    </row>
    <row r="75" spans="1:32" hidden="1" x14ac:dyDescent="0.25">
      <c r="A75" s="1359" t="s">
        <v>1500</v>
      </c>
      <c r="B75" s="1385"/>
      <c r="C75" s="1386"/>
      <c r="D75" s="1387"/>
      <c r="E75" s="1387"/>
      <c r="F75" s="1387"/>
      <c r="G75" s="1388"/>
      <c r="H75" s="1387"/>
      <c r="I75" s="1388"/>
      <c r="J75" s="1388"/>
      <c r="K75" s="1388">
        <f>SUM(B75:I75)</f>
        <v>0</v>
      </c>
      <c r="L75" s="1354"/>
      <c r="M75" s="787"/>
      <c r="N75" s="787"/>
      <c r="O75" s="787"/>
      <c r="P75" s="787"/>
      <c r="Q75" s="787"/>
      <c r="R75" s="787"/>
      <c r="S75" s="787"/>
      <c r="T75" s="787"/>
      <c r="U75" s="787"/>
      <c r="V75" s="787"/>
      <c r="W75" s="787"/>
      <c r="X75" s="787"/>
      <c r="Y75" s="787"/>
      <c r="Z75" s="787"/>
      <c r="AA75" s="787"/>
      <c r="AB75" s="787"/>
      <c r="AC75" s="787"/>
      <c r="AD75" s="787"/>
      <c r="AE75" s="787"/>
      <c r="AF75" s="787"/>
    </row>
    <row r="76" spans="1:32" hidden="1" x14ac:dyDescent="0.25">
      <c r="A76" s="1363" t="s">
        <v>1856</v>
      </c>
      <c r="B76" s="1389"/>
      <c r="C76" s="1390"/>
      <c r="D76" s="1390"/>
      <c r="E76" s="1390"/>
      <c r="F76" s="1390"/>
      <c r="G76" s="1390"/>
      <c r="H76" s="1390"/>
      <c r="I76" s="1390">
        <f>SUM(I75)</f>
        <v>0</v>
      </c>
      <c r="J76" s="1390">
        <f>SUM(J75:J75)</f>
        <v>0</v>
      </c>
      <c r="K76" s="1390">
        <f>SUM(C76:J76)</f>
        <v>0</v>
      </c>
      <c r="L76" s="1354"/>
      <c r="M76" s="787"/>
      <c r="N76" s="787"/>
      <c r="O76" s="787"/>
      <c r="P76" s="787"/>
      <c r="Q76" s="787"/>
      <c r="R76" s="787"/>
      <c r="S76" s="787"/>
      <c r="T76" s="787"/>
      <c r="U76" s="787"/>
      <c r="V76" s="787"/>
      <c r="W76" s="787"/>
      <c r="X76" s="787"/>
      <c r="Y76" s="787"/>
      <c r="Z76" s="787"/>
      <c r="AA76" s="787"/>
      <c r="AB76" s="787"/>
      <c r="AC76" s="787"/>
      <c r="AD76" s="787"/>
      <c r="AE76" s="787"/>
      <c r="AF76" s="787"/>
    </row>
    <row r="77" spans="1:32" ht="16.2" customHeight="1" x14ac:dyDescent="0.25">
      <c r="A77" s="1391" t="s">
        <v>2309</v>
      </c>
      <c r="B77" s="1392"/>
      <c r="C77" s="1392"/>
      <c r="D77" s="1392"/>
      <c r="E77" s="1392"/>
      <c r="F77" s="1392"/>
      <c r="G77" s="1392">
        <v>150</v>
      </c>
      <c r="H77" s="1392"/>
      <c r="I77" s="1392"/>
      <c r="J77" s="1392"/>
      <c r="K77" s="1392">
        <f>SUM(B77:I77)</f>
        <v>150</v>
      </c>
      <c r="L77" s="1354"/>
      <c r="M77" s="787"/>
      <c r="N77" s="787"/>
      <c r="O77" s="787"/>
      <c r="P77" s="787"/>
      <c r="Q77" s="787"/>
      <c r="R77" s="787"/>
      <c r="S77" s="787"/>
      <c r="T77" s="787"/>
      <c r="U77" s="787"/>
      <c r="V77" s="787"/>
      <c r="W77" s="787"/>
      <c r="X77" s="787"/>
      <c r="Y77" s="787"/>
      <c r="Z77" s="787"/>
      <c r="AA77" s="787"/>
      <c r="AB77" s="787"/>
      <c r="AC77" s="787"/>
      <c r="AD77" s="787"/>
      <c r="AE77" s="787"/>
      <c r="AF77" s="787"/>
    </row>
    <row r="78" spans="1:32" ht="15" hidden="1" customHeight="1" x14ac:dyDescent="0.25">
      <c r="A78" s="1359" t="s">
        <v>1497</v>
      </c>
      <c r="B78" s="1393"/>
      <c r="C78" s="1394"/>
      <c r="D78" s="1394"/>
      <c r="E78" s="1394"/>
      <c r="F78" s="1394"/>
      <c r="G78" s="1394"/>
      <c r="H78" s="1394"/>
      <c r="I78" s="1394"/>
      <c r="J78" s="1394"/>
      <c r="K78" s="1395">
        <f>SUM(B78:I78)</f>
        <v>0</v>
      </c>
      <c r="L78" s="1354"/>
      <c r="M78" s="787"/>
      <c r="N78" s="787"/>
      <c r="O78" s="787"/>
      <c r="P78" s="787"/>
      <c r="Q78" s="787"/>
      <c r="R78" s="787"/>
      <c r="S78" s="787"/>
      <c r="T78" s="787"/>
      <c r="U78" s="787"/>
      <c r="V78" s="787"/>
      <c r="W78" s="787"/>
      <c r="X78" s="787"/>
      <c r="Y78" s="787"/>
      <c r="Z78" s="787"/>
      <c r="AA78" s="787"/>
      <c r="AB78" s="787"/>
      <c r="AC78" s="787"/>
      <c r="AD78" s="787"/>
      <c r="AE78" s="787"/>
      <c r="AF78" s="787"/>
    </row>
    <row r="79" spans="1:32" ht="15" hidden="1" customHeight="1" x14ac:dyDescent="0.25">
      <c r="A79" s="1359" t="s">
        <v>1497</v>
      </c>
      <c r="B79" s="1393"/>
      <c r="C79" s="1394"/>
      <c r="D79" s="1394"/>
      <c r="E79" s="1394"/>
      <c r="F79" s="1394"/>
      <c r="G79" s="1394"/>
      <c r="H79" s="1394"/>
      <c r="I79" s="1394"/>
      <c r="J79" s="1394"/>
      <c r="K79" s="1395">
        <f>SUM(B79:I79)</f>
        <v>0</v>
      </c>
      <c r="L79" s="1354"/>
      <c r="M79" s="787"/>
      <c r="N79" s="787"/>
      <c r="O79" s="787"/>
      <c r="P79" s="787"/>
      <c r="Q79" s="787"/>
      <c r="R79" s="787"/>
      <c r="S79" s="787"/>
      <c r="T79" s="787"/>
      <c r="U79" s="787"/>
      <c r="V79" s="787"/>
      <c r="W79" s="787"/>
      <c r="X79" s="787"/>
      <c r="Y79" s="787"/>
      <c r="Z79" s="787"/>
      <c r="AA79" s="787"/>
      <c r="AB79" s="787"/>
      <c r="AC79" s="787"/>
      <c r="AD79" s="787"/>
      <c r="AE79" s="787"/>
      <c r="AF79" s="787"/>
    </row>
    <row r="80" spans="1:32" ht="15" hidden="1" customHeight="1" x14ac:dyDescent="0.25">
      <c r="A80" s="1359" t="s">
        <v>2310</v>
      </c>
      <c r="B80" s="1393">
        <f t="shared" ref="B80:J80" si="8">SUM(B78:B79)</f>
        <v>0</v>
      </c>
      <c r="C80" s="1393">
        <f t="shared" si="8"/>
        <v>0</v>
      </c>
      <c r="D80" s="1393">
        <f t="shared" si="8"/>
        <v>0</v>
      </c>
      <c r="E80" s="1393">
        <f t="shared" si="8"/>
        <v>0</v>
      </c>
      <c r="F80" s="1393">
        <f t="shared" si="8"/>
        <v>0</v>
      </c>
      <c r="G80" s="1393">
        <f t="shared" si="8"/>
        <v>0</v>
      </c>
      <c r="H80" s="1393">
        <f t="shared" si="8"/>
        <v>0</v>
      </c>
      <c r="I80" s="1393">
        <f t="shared" si="8"/>
        <v>0</v>
      </c>
      <c r="J80" s="1393">
        <f t="shared" si="8"/>
        <v>0</v>
      </c>
      <c r="K80" s="1395">
        <f>SUM(B80:I80)</f>
        <v>0</v>
      </c>
      <c r="L80" s="1354"/>
      <c r="M80" s="787"/>
      <c r="N80" s="787"/>
      <c r="O80" s="787"/>
      <c r="P80" s="787"/>
      <c r="Q80" s="787"/>
      <c r="R80" s="787"/>
      <c r="S80" s="787"/>
      <c r="T80" s="787"/>
      <c r="U80" s="787"/>
      <c r="V80" s="787"/>
      <c r="W80" s="787"/>
      <c r="X80" s="787"/>
      <c r="Y80" s="787"/>
      <c r="Z80" s="787"/>
      <c r="AA80" s="787"/>
      <c r="AB80" s="787"/>
      <c r="AC80" s="787"/>
      <c r="AD80" s="787"/>
      <c r="AE80" s="787"/>
      <c r="AF80" s="787"/>
    </row>
    <row r="81" spans="1:32" hidden="1" x14ac:dyDescent="0.25">
      <c r="A81" s="1370" t="s">
        <v>1504</v>
      </c>
      <c r="B81" s="1392"/>
      <c r="C81" s="1392"/>
      <c r="D81" s="1392"/>
      <c r="E81" s="1392"/>
      <c r="F81" s="1392"/>
      <c r="G81" s="1392"/>
      <c r="H81" s="1392"/>
      <c r="I81" s="1392"/>
      <c r="J81" s="1392"/>
      <c r="K81" s="1394">
        <f>SUM(C81:J81)</f>
        <v>0</v>
      </c>
      <c r="L81" s="1354"/>
      <c r="M81" s="787"/>
      <c r="N81" s="787"/>
      <c r="O81" s="787"/>
      <c r="P81" s="787"/>
      <c r="Q81" s="787"/>
      <c r="R81" s="787"/>
      <c r="S81" s="787"/>
      <c r="T81" s="787"/>
      <c r="U81" s="787"/>
      <c r="V81" s="787"/>
      <c r="W81" s="787"/>
      <c r="X81" s="787"/>
      <c r="Y81" s="787"/>
      <c r="Z81" s="787"/>
      <c r="AA81" s="787"/>
      <c r="AB81" s="787"/>
      <c r="AC81" s="787"/>
      <c r="AD81" s="787"/>
      <c r="AE81" s="787"/>
      <c r="AF81" s="787"/>
    </row>
    <row r="82" spans="1:32" ht="27.6" hidden="1" x14ac:dyDescent="0.25">
      <c r="A82" s="1370" t="s">
        <v>1505</v>
      </c>
      <c r="B82" s="1392"/>
      <c r="C82" s="1392">
        <v>125000</v>
      </c>
      <c r="D82" s="1392">
        <v>100000</v>
      </c>
      <c r="E82" s="1392"/>
      <c r="F82" s="1392"/>
      <c r="G82" s="1392"/>
      <c r="H82" s="1392"/>
      <c r="I82" s="1392"/>
      <c r="J82" s="1392"/>
      <c r="K82" s="1394">
        <f>SUM(B82:I82)</f>
        <v>225000</v>
      </c>
      <c r="L82" s="1354"/>
      <c r="M82" s="787"/>
      <c r="N82" s="787"/>
      <c r="O82" s="787"/>
      <c r="P82" s="787"/>
      <c r="Q82" s="787"/>
      <c r="R82" s="787"/>
      <c r="S82" s="787"/>
      <c r="T82" s="787"/>
      <c r="U82" s="787"/>
      <c r="V82" s="787"/>
      <c r="W82" s="787"/>
      <c r="X82" s="787"/>
      <c r="Y82" s="787"/>
      <c r="Z82" s="787"/>
      <c r="AA82" s="787"/>
      <c r="AB82" s="787"/>
      <c r="AC82" s="787"/>
      <c r="AD82" s="787"/>
      <c r="AE82" s="787"/>
      <c r="AF82" s="787"/>
    </row>
    <row r="83" spans="1:32" ht="27.6" hidden="1" x14ac:dyDescent="0.25">
      <c r="A83" s="1370" t="s">
        <v>1505</v>
      </c>
      <c r="B83" s="1392"/>
      <c r="C83" s="1392"/>
      <c r="D83" s="1392"/>
      <c r="E83" s="1392"/>
      <c r="F83" s="1392"/>
      <c r="G83" s="1392">
        <v>100000</v>
      </c>
      <c r="H83" s="1392"/>
      <c r="I83" s="1392"/>
      <c r="J83" s="1392"/>
      <c r="K83" s="1394">
        <f>SUM(B83:J83)</f>
        <v>100000</v>
      </c>
      <c r="L83" s="1354"/>
      <c r="M83" s="787"/>
      <c r="N83" s="787"/>
      <c r="O83" s="787"/>
      <c r="P83" s="787"/>
      <c r="Q83" s="787"/>
      <c r="R83" s="787"/>
      <c r="S83" s="787"/>
      <c r="T83" s="787"/>
      <c r="U83" s="787"/>
      <c r="V83" s="787"/>
      <c r="W83" s="787"/>
      <c r="X83" s="787"/>
      <c r="Y83" s="787"/>
      <c r="Z83" s="787"/>
      <c r="AA83" s="787"/>
      <c r="AB83" s="787"/>
      <c r="AC83" s="787"/>
      <c r="AD83" s="787"/>
      <c r="AE83" s="787"/>
      <c r="AF83" s="787"/>
    </row>
    <row r="84" spans="1:32" ht="27.6" x14ac:dyDescent="0.25">
      <c r="A84" s="1370" t="s">
        <v>2311</v>
      </c>
      <c r="B84" s="1392"/>
      <c r="C84" s="1392">
        <v>125</v>
      </c>
      <c r="D84" s="1392">
        <v>100</v>
      </c>
      <c r="E84" s="1392"/>
      <c r="F84" s="1392"/>
      <c r="G84" s="1392">
        <v>100</v>
      </c>
      <c r="H84" s="1392">
        <f>SUM(H82:H83)</f>
        <v>0</v>
      </c>
      <c r="I84" s="1392"/>
      <c r="J84" s="1392">
        <f>SUM(J82:J83)</f>
        <v>0</v>
      </c>
      <c r="K84" s="1392">
        <f t="shared" ref="K84:K89" si="9">SUM(B84:I84)</f>
        <v>325</v>
      </c>
      <c r="L84" s="1354"/>
      <c r="M84" s="787"/>
      <c r="N84" s="787"/>
      <c r="O84" s="787"/>
      <c r="P84" s="787"/>
      <c r="Q84" s="787"/>
      <c r="R84" s="787"/>
      <c r="S84" s="787"/>
      <c r="T84" s="787"/>
      <c r="U84" s="787"/>
      <c r="V84" s="787"/>
      <c r="W84" s="787"/>
      <c r="X84" s="787"/>
      <c r="Y84" s="787"/>
      <c r="Z84" s="787"/>
      <c r="AA84" s="787"/>
      <c r="AB84" s="787"/>
      <c r="AC84" s="787"/>
      <c r="AD84" s="787"/>
      <c r="AE84" s="787"/>
      <c r="AF84" s="787"/>
    </row>
    <row r="85" spans="1:32" hidden="1" x14ac:dyDescent="0.25">
      <c r="A85" s="1396" t="s">
        <v>1501</v>
      </c>
      <c r="B85" s="1392"/>
      <c r="C85" s="1392"/>
      <c r="D85" s="1392"/>
      <c r="E85" s="1392"/>
      <c r="F85" s="1392"/>
      <c r="G85" s="1392"/>
      <c r="H85" s="1392"/>
      <c r="I85" s="1392"/>
      <c r="J85" s="1392"/>
      <c r="K85" s="1394">
        <f t="shared" si="9"/>
        <v>0</v>
      </c>
      <c r="L85" s="1354"/>
      <c r="M85" s="787"/>
      <c r="N85" s="787"/>
      <c r="O85" s="787"/>
      <c r="P85" s="787"/>
      <c r="Q85" s="787"/>
      <c r="R85" s="787"/>
      <c r="S85" s="787"/>
      <c r="T85" s="787"/>
      <c r="U85" s="787"/>
      <c r="V85" s="787"/>
      <c r="W85" s="787"/>
      <c r="X85" s="787"/>
      <c r="Y85" s="787"/>
      <c r="Z85" s="787"/>
      <c r="AA85" s="787"/>
      <c r="AB85" s="787"/>
      <c r="AC85" s="787"/>
      <c r="AD85" s="787"/>
      <c r="AE85" s="787"/>
      <c r="AF85" s="787"/>
    </row>
    <row r="86" spans="1:32" ht="19.2" customHeight="1" x14ac:dyDescent="0.25">
      <c r="A86" s="1370" t="s">
        <v>2312</v>
      </c>
      <c r="B86" s="1392"/>
      <c r="C86" s="1392"/>
      <c r="D86" s="1392"/>
      <c r="E86" s="1392"/>
      <c r="F86" s="1392"/>
      <c r="G86" s="1392"/>
      <c r="H86" s="1392"/>
      <c r="I86" s="1392">
        <v>150</v>
      </c>
      <c r="J86" s="1392"/>
      <c r="K86" s="1397">
        <f t="shared" si="9"/>
        <v>150</v>
      </c>
      <c r="L86" s="1354"/>
      <c r="M86" s="787"/>
      <c r="N86" s="787"/>
      <c r="O86" s="787"/>
      <c r="P86" s="787"/>
      <c r="Q86" s="787"/>
      <c r="R86" s="787"/>
      <c r="S86" s="787"/>
      <c r="T86" s="787"/>
      <c r="U86" s="787"/>
      <c r="V86" s="787"/>
      <c r="W86" s="787"/>
      <c r="X86" s="787"/>
      <c r="Y86" s="787"/>
      <c r="Z86" s="787"/>
      <c r="AA86" s="787"/>
      <c r="AB86" s="787"/>
      <c r="AC86" s="787"/>
      <c r="AD86" s="787"/>
      <c r="AE86" s="787"/>
      <c r="AF86" s="787"/>
    </row>
    <row r="87" spans="1:32" hidden="1" x14ac:dyDescent="0.25">
      <c r="A87" s="1396" t="s">
        <v>1503</v>
      </c>
      <c r="B87" s="1392"/>
      <c r="C87" s="1392"/>
      <c r="D87" s="1392"/>
      <c r="E87" s="1392"/>
      <c r="F87" s="1392"/>
      <c r="G87" s="1392"/>
      <c r="H87" s="1392"/>
      <c r="I87" s="1392"/>
      <c r="J87" s="1392"/>
      <c r="K87" s="1394">
        <f t="shared" si="9"/>
        <v>0</v>
      </c>
      <c r="L87" s="1354"/>
      <c r="M87" s="787"/>
      <c r="N87" s="787"/>
      <c r="O87" s="787"/>
      <c r="P87" s="787"/>
      <c r="Q87" s="787"/>
      <c r="R87" s="787"/>
      <c r="S87" s="787"/>
      <c r="T87" s="787"/>
      <c r="U87" s="787"/>
      <c r="V87" s="787"/>
      <c r="W87" s="787"/>
      <c r="X87" s="787"/>
      <c r="Y87" s="787"/>
      <c r="Z87" s="787"/>
      <c r="AA87" s="787"/>
      <c r="AB87" s="787"/>
      <c r="AC87" s="787"/>
      <c r="AD87" s="787"/>
      <c r="AE87" s="787"/>
      <c r="AF87" s="787"/>
    </row>
    <row r="88" spans="1:32" hidden="1" x14ac:dyDescent="0.25">
      <c r="A88" s="1396" t="s">
        <v>1857</v>
      </c>
      <c r="B88" s="1392"/>
      <c r="C88" s="1392"/>
      <c r="D88" s="1392"/>
      <c r="E88" s="1392"/>
      <c r="F88" s="1392"/>
      <c r="G88" s="1392"/>
      <c r="H88" s="1392"/>
      <c r="I88" s="1392"/>
      <c r="J88" s="1392"/>
      <c r="K88" s="1394">
        <f t="shared" si="9"/>
        <v>0</v>
      </c>
      <c r="L88" s="1354"/>
      <c r="M88" s="787"/>
      <c r="N88" s="787"/>
      <c r="O88" s="787"/>
      <c r="P88" s="787"/>
      <c r="Q88" s="787"/>
      <c r="R88" s="787"/>
      <c r="S88" s="787"/>
      <c r="T88" s="787"/>
      <c r="U88" s="787"/>
      <c r="V88" s="787"/>
      <c r="W88" s="787"/>
      <c r="X88" s="787"/>
      <c r="Y88" s="787"/>
      <c r="Z88" s="787"/>
      <c r="AA88" s="787"/>
      <c r="AB88" s="787"/>
      <c r="AC88" s="787"/>
      <c r="AD88" s="787"/>
      <c r="AE88" s="787"/>
      <c r="AF88" s="787"/>
    </row>
    <row r="89" spans="1:32" ht="15" hidden="1" customHeight="1" x14ac:dyDescent="0.25">
      <c r="A89" s="1391" t="s">
        <v>1509</v>
      </c>
      <c r="B89" s="1392"/>
      <c r="C89" s="1392">
        <v>500000</v>
      </c>
      <c r="D89" s="1392"/>
      <c r="E89" s="1392"/>
      <c r="F89" s="1392"/>
      <c r="G89" s="1392"/>
      <c r="H89" s="1392"/>
      <c r="I89" s="1392"/>
      <c r="J89" s="1392"/>
      <c r="K89" s="1392">
        <f t="shared" si="9"/>
        <v>500000</v>
      </c>
      <c r="L89" s="1354"/>
      <c r="M89" s="787"/>
      <c r="N89" s="787"/>
      <c r="O89" s="787"/>
      <c r="P89" s="787"/>
      <c r="Q89" s="787"/>
      <c r="R89" s="787"/>
      <c r="S89" s="787"/>
      <c r="T89" s="787"/>
      <c r="U89" s="787"/>
      <c r="V89" s="787"/>
      <c r="W89" s="787"/>
      <c r="X89" s="787"/>
      <c r="Y89" s="787"/>
      <c r="Z89" s="787"/>
      <c r="AA89" s="787"/>
      <c r="AB89" s="787"/>
      <c r="AC89" s="787"/>
      <c r="AD89" s="787"/>
      <c r="AE89" s="787"/>
      <c r="AF89" s="787"/>
    </row>
    <row r="90" spans="1:32" ht="18.600000000000001" customHeight="1" x14ac:dyDescent="0.25">
      <c r="A90" s="1391" t="s">
        <v>1506</v>
      </c>
      <c r="B90" s="1392"/>
      <c r="C90" s="1392">
        <v>500</v>
      </c>
      <c r="D90" s="1392"/>
      <c r="E90" s="1392"/>
      <c r="F90" s="1392"/>
      <c r="G90" s="1392"/>
      <c r="H90" s="1392">
        <f>SUM(H89:H89)</f>
        <v>0</v>
      </c>
      <c r="I90" s="1392"/>
      <c r="J90" s="1392">
        <f>SUM(J89:J89)</f>
        <v>0</v>
      </c>
      <c r="K90" s="1392">
        <f>SUM(C90:I90)</f>
        <v>500</v>
      </c>
      <c r="L90" s="1354"/>
      <c r="M90" s="787"/>
      <c r="N90" s="787"/>
      <c r="O90" s="787"/>
      <c r="P90" s="787"/>
      <c r="Q90" s="787"/>
      <c r="R90" s="787"/>
      <c r="S90" s="787"/>
      <c r="T90" s="787"/>
      <c r="U90" s="787"/>
      <c r="V90" s="787"/>
      <c r="W90" s="787"/>
      <c r="X90" s="787"/>
      <c r="Y90" s="787"/>
      <c r="Z90" s="787"/>
      <c r="AA90" s="787"/>
      <c r="AB90" s="787"/>
      <c r="AC90" s="787"/>
      <c r="AD90" s="787"/>
      <c r="AE90" s="787"/>
      <c r="AF90" s="787"/>
    </row>
    <row r="91" spans="1:32" ht="28.95" customHeight="1" x14ac:dyDescent="0.25">
      <c r="A91" s="1391" t="s">
        <v>2313</v>
      </c>
      <c r="B91" s="1392"/>
      <c r="C91" s="1392"/>
      <c r="D91" s="1392"/>
      <c r="E91" s="1392"/>
      <c r="F91" s="1392"/>
      <c r="G91" s="1392">
        <v>100</v>
      </c>
      <c r="H91" s="1392"/>
      <c r="I91" s="1392"/>
      <c r="J91" s="1392"/>
      <c r="K91" s="1392">
        <f>SUM(B91:I91)</f>
        <v>100</v>
      </c>
      <c r="L91" s="1354"/>
      <c r="M91" s="787"/>
      <c r="N91" s="787"/>
      <c r="O91" s="787"/>
      <c r="P91" s="787"/>
      <c r="Q91" s="787"/>
      <c r="R91" s="787"/>
      <c r="S91" s="787"/>
      <c r="T91" s="787"/>
      <c r="U91" s="787"/>
      <c r="V91" s="787"/>
      <c r="W91" s="787"/>
      <c r="X91" s="787"/>
      <c r="Y91" s="787"/>
      <c r="Z91" s="787"/>
      <c r="AA91" s="787"/>
      <c r="AB91" s="787"/>
      <c r="AC91" s="787"/>
      <c r="AD91" s="787"/>
      <c r="AE91" s="787"/>
      <c r="AF91" s="787"/>
    </row>
    <row r="92" spans="1:32" hidden="1" x14ac:dyDescent="0.25">
      <c r="A92" s="1391" t="s">
        <v>1511</v>
      </c>
      <c r="B92" s="1392"/>
      <c r="C92" s="1392">
        <v>175000</v>
      </c>
      <c r="D92" s="1392"/>
      <c r="E92" s="1392"/>
      <c r="F92" s="1392"/>
      <c r="G92" s="1392"/>
      <c r="H92" s="1392"/>
      <c r="I92" s="1392"/>
      <c r="J92" s="1392"/>
      <c r="K92" s="1392">
        <f>SUM(B92:J92)</f>
        <v>175000</v>
      </c>
      <c r="L92" s="1354"/>
      <c r="M92" s="787"/>
      <c r="N92" s="787"/>
      <c r="O92" s="787"/>
      <c r="P92" s="787"/>
      <c r="Q92" s="787"/>
      <c r="R92" s="787"/>
      <c r="S92" s="787"/>
      <c r="T92" s="787"/>
      <c r="U92" s="787"/>
      <c r="V92" s="787"/>
      <c r="W92" s="787"/>
      <c r="X92" s="787"/>
      <c r="Y92" s="787"/>
      <c r="Z92" s="787"/>
      <c r="AA92" s="787"/>
      <c r="AB92" s="787"/>
      <c r="AC92" s="787"/>
      <c r="AD92" s="787"/>
      <c r="AE92" s="787"/>
      <c r="AF92" s="787"/>
    </row>
    <row r="93" spans="1:32" ht="16.95" customHeight="1" x14ac:dyDescent="0.25">
      <c r="A93" s="1391" t="s">
        <v>1507</v>
      </c>
      <c r="B93" s="1392"/>
      <c r="C93" s="1392">
        <v>175</v>
      </c>
      <c r="D93" s="1392"/>
      <c r="E93" s="1392"/>
      <c r="F93" s="1392"/>
      <c r="G93" s="1392"/>
      <c r="H93" s="1392"/>
      <c r="I93" s="1392"/>
      <c r="J93" s="1392">
        <f>SUM(J92:J92)</f>
        <v>0</v>
      </c>
      <c r="K93" s="1392">
        <f>SUM(B93:I93)</f>
        <v>175</v>
      </c>
      <c r="L93" s="1354"/>
      <c r="M93" s="787"/>
      <c r="N93" s="787"/>
      <c r="O93" s="787"/>
      <c r="P93" s="787"/>
      <c r="Q93" s="787"/>
      <c r="R93" s="787"/>
      <c r="S93" s="787"/>
      <c r="T93" s="787"/>
      <c r="U93" s="787"/>
      <c r="V93" s="787"/>
      <c r="W93" s="787"/>
      <c r="X93" s="787"/>
      <c r="Y93" s="787"/>
      <c r="Z93" s="787"/>
      <c r="AA93" s="787"/>
      <c r="AB93" s="787"/>
      <c r="AC93" s="787"/>
      <c r="AD93" s="787"/>
      <c r="AE93" s="787"/>
      <c r="AF93" s="787"/>
    </row>
    <row r="94" spans="1:32" ht="18.600000000000001" customHeight="1" x14ac:dyDescent="0.25">
      <c r="A94" s="1396" t="s">
        <v>1508</v>
      </c>
      <c r="B94" s="1392"/>
      <c r="C94" s="1392">
        <v>500</v>
      </c>
      <c r="D94" s="1392"/>
      <c r="E94" s="1392"/>
      <c r="F94" s="1392"/>
      <c r="G94" s="1392"/>
      <c r="H94" s="1392"/>
      <c r="I94" s="1392">
        <v>868</v>
      </c>
      <c r="J94" s="1392"/>
      <c r="K94" s="1392">
        <f>SUM(C94:J94)</f>
        <v>1368</v>
      </c>
      <c r="L94" s="1354"/>
      <c r="M94" s="787"/>
      <c r="N94" s="787"/>
      <c r="O94" s="787"/>
      <c r="P94" s="787"/>
      <c r="Q94" s="787"/>
      <c r="R94" s="787"/>
      <c r="S94" s="787"/>
      <c r="T94" s="787"/>
      <c r="U94" s="787"/>
      <c r="V94" s="787"/>
      <c r="W94" s="787"/>
      <c r="X94" s="787"/>
      <c r="Y94" s="787"/>
      <c r="Z94" s="787"/>
      <c r="AA94" s="787"/>
      <c r="AB94" s="787"/>
      <c r="AC94" s="787"/>
      <c r="AD94" s="787"/>
      <c r="AE94" s="787"/>
      <c r="AF94" s="787"/>
    </row>
    <row r="95" spans="1:32" ht="15" hidden="1" customHeight="1" x14ac:dyDescent="0.25">
      <c r="A95" s="1391" t="s">
        <v>2314</v>
      </c>
      <c r="B95" s="1392"/>
      <c r="C95" s="1392"/>
      <c r="D95" s="1392"/>
      <c r="E95" s="1392"/>
      <c r="F95" s="1392"/>
      <c r="G95" s="1392"/>
      <c r="H95" s="1392"/>
      <c r="I95" s="1392"/>
      <c r="J95" s="1392"/>
      <c r="K95" s="1392">
        <f>SUM(B95:I95)</f>
        <v>0</v>
      </c>
      <c r="L95" s="1354"/>
      <c r="M95" s="787"/>
      <c r="N95" s="787"/>
      <c r="O95" s="787"/>
      <c r="P95" s="787"/>
      <c r="Q95" s="787"/>
      <c r="R95" s="787"/>
      <c r="S95" s="787"/>
      <c r="T95" s="787"/>
      <c r="U95" s="787"/>
      <c r="V95" s="787"/>
      <c r="W95" s="787"/>
      <c r="X95" s="787"/>
      <c r="Y95" s="787"/>
      <c r="Z95" s="787"/>
      <c r="AA95" s="787"/>
      <c r="AB95" s="787"/>
      <c r="AC95" s="787"/>
      <c r="AD95" s="787"/>
      <c r="AE95" s="787"/>
      <c r="AF95" s="787"/>
    </row>
    <row r="96" spans="1:32" hidden="1" x14ac:dyDescent="0.25">
      <c r="A96" s="1391" t="s">
        <v>1513</v>
      </c>
      <c r="B96" s="1392"/>
      <c r="C96" s="1392"/>
      <c r="D96" s="1392"/>
      <c r="E96" s="1392"/>
      <c r="F96" s="1392"/>
      <c r="G96" s="1392"/>
      <c r="H96" s="1392"/>
      <c r="I96" s="1392"/>
      <c r="J96" s="1392"/>
      <c r="K96" s="1392">
        <f>SUM(C96:I96)</f>
        <v>0</v>
      </c>
      <c r="L96" s="1354"/>
      <c r="M96" s="787"/>
      <c r="N96" s="787"/>
      <c r="O96" s="787"/>
      <c r="P96" s="787"/>
      <c r="Q96" s="787"/>
      <c r="R96" s="787"/>
      <c r="S96" s="787"/>
      <c r="T96" s="787"/>
      <c r="U96" s="787"/>
      <c r="V96" s="787"/>
      <c r="W96" s="787"/>
      <c r="X96" s="787"/>
      <c r="Y96" s="787"/>
      <c r="Z96" s="787"/>
      <c r="AA96" s="787"/>
      <c r="AB96" s="787"/>
      <c r="AC96" s="787"/>
      <c r="AD96" s="787"/>
      <c r="AE96" s="787"/>
      <c r="AF96" s="787"/>
    </row>
    <row r="97" spans="1:32" hidden="1" x14ac:dyDescent="0.25">
      <c r="A97" s="1391" t="s">
        <v>1858</v>
      </c>
      <c r="B97" s="1392"/>
      <c r="C97" s="1392"/>
      <c r="D97" s="1392"/>
      <c r="E97" s="1392"/>
      <c r="F97" s="1392"/>
      <c r="G97" s="1392"/>
      <c r="H97" s="1392"/>
      <c r="I97" s="1392"/>
      <c r="J97" s="1392"/>
      <c r="K97" s="1392">
        <f>SUM(B97:I97)</f>
        <v>0</v>
      </c>
      <c r="L97" s="1354"/>
      <c r="M97" s="787"/>
      <c r="N97" s="787"/>
      <c r="O97" s="787"/>
      <c r="P97" s="787"/>
      <c r="Q97" s="787"/>
      <c r="R97" s="787"/>
      <c r="S97" s="787"/>
      <c r="T97" s="787"/>
      <c r="U97" s="787"/>
      <c r="V97" s="787"/>
      <c r="W97" s="787"/>
      <c r="X97" s="787"/>
      <c r="Y97" s="787"/>
      <c r="Z97" s="787"/>
      <c r="AA97" s="787"/>
      <c r="AB97" s="787"/>
      <c r="AC97" s="787"/>
      <c r="AD97" s="787"/>
      <c r="AE97" s="787"/>
      <c r="AF97" s="787"/>
    </row>
    <row r="98" spans="1:32" hidden="1" x14ac:dyDescent="0.25">
      <c r="A98" s="1396" t="s">
        <v>1510</v>
      </c>
      <c r="B98" s="1392"/>
      <c r="C98" s="1392"/>
      <c r="D98" s="1392"/>
      <c r="E98" s="1392"/>
      <c r="F98" s="1392"/>
      <c r="G98" s="1392"/>
      <c r="H98" s="1392"/>
      <c r="I98" s="1392">
        <v>2625000</v>
      </c>
      <c r="J98" s="1392"/>
      <c r="K98" s="1392">
        <f>SUM(B98:I98)</f>
        <v>2625000</v>
      </c>
      <c r="L98" s="1354"/>
      <c r="M98" s="787"/>
      <c r="N98" s="787"/>
      <c r="O98" s="787"/>
      <c r="P98" s="787"/>
      <c r="Q98" s="787"/>
      <c r="R98" s="787"/>
      <c r="S98" s="787"/>
      <c r="T98" s="787"/>
      <c r="U98" s="787"/>
      <c r="V98" s="787"/>
      <c r="W98" s="787"/>
      <c r="X98" s="787"/>
      <c r="Y98" s="787"/>
      <c r="Z98" s="787"/>
      <c r="AA98" s="787"/>
      <c r="AB98" s="787"/>
      <c r="AC98" s="787"/>
      <c r="AD98" s="787"/>
      <c r="AE98" s="787"/>
      <c r="AF98" s="787"/>
    </row>
    <row r="99" spans="1:32" hidden="1" x14ac:dyDescent="0.25">
      <c r="A99" s="1396" t="s">
        <v>1510</v>
      </c>
      <c r="B99" s="1392"/>
      <c r="C99" s="1392"/>
      <c r="D99" s="1392"/>
      <c r="E99" s="1392"/>
      <c r="F99" s="1392"/>
      <c r="G99" s="1392"/>
      <c r="H99" s="1392"/>
      <c r="I99" s="1392">
        <v>875000</v>
      </c>
      <c r="J99" s="1392"/>
      <c r="K99" s="1392">
        <f>SUM(B99:J99)</f>
        <v>875000</v>
      </c>
      <c r="L99" s="1354"/>
      <c r="M99" s="787"/>
      <c r="N99" s="787"/>
      <c r="O99" s="787"/>
      <c r="P99" s="787"/>
      <c r="Q99" s="787"/>
      <c r="R99" s="787"/>
      <c r="S99" s="787"/>
      <c r="T99" s="787"/>
      <c r="U99" s="787"/>
      <c r="V99" s="787"/>
      <c r="W99" s="787"/>
      <c r="X99" s="787"/>
      <c r="Y99" s="787"/>
      <c r="Z99" s="787"/>
      <c r="AA99" s="787"/>
      <c r="AB99" s="787"/>
      <c r="AC99" s="787"/>
      <c r="AD99" s="787"/>
      <c r="AE99" s="787"/>
      <c r="AF99" s="787"/>
    </row>
    <row r="100" spans="1:32" ht="16.2" customHeight="1" x14ac:dyDescent="0.25">
      <c r="A100" s="1396" t="s">
        <v>1859</v>
      </c>
      <c r="B100" s="1392"/>
      <c r="C100" s="1392"/>
      <c r="D100" s="1392"/>
      <c r="E100" s="1392"/>
      <c r="F100" s="1392"/>
      <c r="G100" s="1392"/>
      <c r="H100" s="1392">
        <f>SUM(H98:H99)</f>
        <v>0</v>
      </c>
      <c r="I100" s="1392">
        <v>3500</v>
      </c>
      <c r="J100" s="1392">
        <f>SUM(J98:J99)</f>
        <v>0</v>
      </c>
      <c r="K100" s="1392">
        <f>SUM(B100:I100)</f>
        <v>3500</v>
      </c>
      <c r="L100" s="1398"/>
      <c r="M100" s="787"/>
      <c r="N100" s="787"/>
      <c r="O100" s="787"/>
      <c r="P100" s="787"/>
      <c r="Q100" s="787"/>
      <c r="R100" s="787"/>
      <c r="S100" s="787"/>
      <c r="T100" s="787"/>
      <c r="U100" s="787"/>
      <c r="V100" s="787"/>
      <c r="W100" s="787"/>
      <c r="X100" s="787"/>
      <c r="Y100" s="787"/>
      <c r="Z100" s="787"/>
      <c r="AA100" s="787"/>
      <c r="AB100" s="787"/>
      <c r="AC100" s="787"/>
      <c r="AD100" s="787"/>
      <c r="AE100" s="787"/>
      <c r="AF100" s="787"/>
    </row>
    <row r="101" spans="1:32" hidden="1" x14ac:dyDescent="0.25">
      <c r="A101" s="1396" t="s">
        <v>1515</v>
      </c>
      <c r="B101" s="1392"/>
      <c r="C101" s="1392"/>
      <c r="D101" s="1392"/>
      <c r="E101" s="1392"/>
      <c r="F101" s="1392"/>
      <c r="G101" s="1392"/>
      <c r="H101" s="1392"/>
      <c r="I101" s="1392"/>
      <c r="J101" s="1392"/>
      <c r="K101" s="1392"/>
      <c r="L101" s="1354"/>
      <c r="M101" s="787"/>
      <c r="N101" s="787"/>
      <c r="O101" s="787"/>
      <c r="P101" s="787"/>
      <c r="Q101" s="787"/>
      <c r="R101" s="787"/>
      <c r="S101" s="787"/>
      <c r="T101" s="787"/>
      <c r="U101" s="787"/>
      <c r="V101" s="787"/>
      <c r="W101" s="787"/>
      <c r="X101" s="787"/>
      <c r="Y101" s="787"/>
      <c r="Z101" s="787"/>
      <c r="AA101" s="787"/>
      <c r="AB101" s="787"/>
      <c r="AC101" s="787"/>
      <c r="AD101" s="787"/>
      <c r="AE101" s="787"/>
      <c r="AF101" s="787"/>
    </row>
    <row r="102" spans="1:32" x14ac:dyDescent="0.25">
      <c r="A102" s="1396" t="s">
        <v>1514</v>
      </c>
      <c r="B102" s="1392"/>
      <c r="C102" s="1392"/>
      <c r="D102" s="1392"/>
      <c r="E102" s="1392"/>
      <c r="F102" s="1392"/>
      <c r="G102" s="1392">
        <v>200</v>
      </c>
      <c r="H102" s="1392"/>
      <c r="I102" s="1392">
        <v>500</v>
      </c>
      <c r="J102" s="1392"/>
      <c r="K102" s="1392">
        <f>SUM(B102:I102)</f>
        <v>700</v>
      </c>
      <c r="L102" s="1354"/>
      <c r="M102" s="787"/>
      <c r="N102" s="787"/>
      <c r="O102" s="787"/>
      <c r="P102" s="787"/>
      <c r="Q102" s="787"/>
      <c r="R102" s="787"/>
      <c r="S102" s="787"/>
      <c r="T102" s="787"/>
      <c r="U102" s="787"/>
      <c r="V102" s="787"/>
      <c r="W102" s="787"/>
      <c r="X102" s="787"/>
      <c r="Y102" s="787"/>
      <c r="Z102" s="787"/>
      <c r="AA102" s="787"/>
      <c r="AB102" s="787"/>
      <c r="AC102" s="787"/>
      <c r="AD102" s="787"/>
      <c r="AE102" s="787"/>
      <c r="AF102" s="787"/>
    </row>
    <row r="103" spans="1:32" hidden="1" x14ac:dyDescent="0.25">
      <c r="A103" s="1396" t="s">
        <v>1512</v>
      </c>
      <c r="B103" s="1392"/>
      <c r="C103" s="1392"/>
      <c r="D103" s="1392"/>
      <c r="E103" s="1392"/>
      <c r="F103" s="1392"/>
      <c r="G103" s="1392"/>
      <c r="H103" s="1392"/>
      <c r="I103" s="1392"/>
      <c r="J103" s="1392"/>
      <c r="K103" s="1392">
        <f>SUM(C103:I103)</f>
        <v>0</v>
      </c>
      <c r="L103" s="1354"/>
      <c r="M103" s="787"/>
      <c r="N103" s="787"/>
      <c r="O103" s="787"/>
      <c r="P103" s="787"/>
      <c r="Q103" s="787"/>
      <c r="R103" s="787"/>
      <c r="S103" s="787"/>
      <c r="T103" s="787"/>
      <c r="U103" s="787"/>
      <c r="V103" s="787"/>
      <c r="W103" s="787"/>
      <c r="X103" s="787"/>
      <c r="Y103" s="787"/>
      <c r="Z103" s="787"/>
      <c r="AA103" s="787"/>
      <c r="AB103" s="787"/>
      <c r="AC103" s="787"/>
      <c r="AD103" s="787"/>
      <c r="AE103" s="787"/>
      <c r="AF103" s="787"/>
    </row>
    <row r="104" spans="1:32" hidden="1" x14ac:dyDescent="0.25">
      <c r="A104" s="1396" t="s">
        <v>1518</v>
      </c>
      <c r="B104" s="1392"/>
      <c r="C104" s="1392"/>
      <c r="D104" s="1392"/>
      <c r="E104" s="1392"/>
      <c r="F104" s="1392"/>
      <c r="G104" s="1392"/>
      <c r="H104" s="1392"/>
      <c r="I104" s="1392"/>
      <c r="J104" s="1392"/>
      <c r="K104" s="1392">
        <f>SUM(B104:I104)</f>
        <v>0</v>
      </c>
      <c r="L104" s="1354"/>
      <c r="M104" s="787"/>
      <c r="N104" s="787"/>
      <c r="O104" s="787"/>
      <c r="P104" s="787"/>
      <c r="Q104" s="787"/>
      <c r="R104" s="787"/>
      <c r="S104" s="787"/>
      <c r="T104" s="787"/>
      <c r="U104" s="787"/>
      <c r="V104" s="787"/>
      <c r="W104" s="787"/>
      <c r="X104" s="787"/>
      <c r="Y104" s="787"/>
      <c r="Z104" s="787"/>
      <c r="AA104" s="787"/>
      <c r="AB104" s="787"/>
      <c r="AC104" s="787"/>
      <c r="AD104" s="787"/>
      <c r="AE104" s="787"/>
      <c r="AF104" s="787"/>
    </row>
    <row r="105" spans="1:32" x14ac:dyDescent="0.25">
      <c r="A105" s="1364" t="s">
        <v>1516</v>
      </c>
      <c r="B105" s="1392"/>
      <c r="C105" s="1392"/>
      <c r="D105" s="1392"/>
      <c r="E105" s="1392"/>
      <c r="F105" s="1392"/>
      <c r="G105" s="1392"/>
      <c r="H105" s="1392"/>
      <c r="I105" s="1392">
        <v>40</v>
      </c>
      <c r="J105" s="1392"/>
      <c r="K105" s="1392">
        <f>SUM(B105:I105)</f>
        <v>40</v>
      </c>
      <c r="L105" s="1399"/>
      <c r="M105" s="787"/>
      <c r="N105" s="787"/>
      <c r="O105" s="787"/>
      <c r="P105" s="787"/>
      <c r="Q105" s="787"/>
      <c r="R105" s="787"/>
      <c r="S105" s="787"/>
      <c r="T105" s="787"/>
      <c r="U105" s="787"/>
      <c r="V105" s="787"/>
      <c r="W105" s="787"/>
      <c r="X105" s="787"/>
      <c r="Y105" s="787"/>
      <c r="Z105" s="787"/>
      <c r="AA105" s="787"/>
      <c r="AB105" s="787"/>
      <c r="AC105" s="787"/>
      <c r="AD105" s="787"/>
      <c r="AE105" s="787"/>
      <c r="AF105" s="787"/>
    </row>
    <row r="106" spans="1:32" x14ac:dyDescent="0.25">
      <c r="A106" s="1364" t="s">
        <v>1860</v>
      </c>
      <c r="B106" s="1392"/>
      <c r="C106" s="1392"/>
      <c r="D106" s="1392"/>
      <c r="E106" s="1392"/>
      <c r="F106" s="1392"/>
      <c r="G106" s="1392">
        <v>100</v>
      </c>
      <c r="H106" s="1392"/>
      <c r="I106" s="1392"/>
      <c r="J106" s="1392"/>
      <c r="K106" s="1392">
        <f>SUM(B106:I106)</f>
        <v>100</v>
      </c>
      <c r="L106" s="1354"/>
      <c r="M106" s="787"/>
      <c r="N106" s="787"/>
      <c r="O106" s="787"/>
      <c r="P106" s="787"/>
      <c r="Q106" s="787"/>
      <c r="R106" s="787"/>
      <c r="S106" s="787"/>
      <c r="T106" s="787"/>
      <c r="U106" s="787"/>
      <c r="V106" s="787"/>
      <c r="W106" s="787"/>
      <c r="X106" s="787"/>
      <c r="Y106" s="787"/>
      <c r="Z106" s="787"/>
      <c r="AA106" s="787"/>
      <c r="AB106" s="787"/>
      <c r="AC106" s="787"/>
      <c r="AD106" s="787"/>
      <c r="AE106" s="787"/>
      <c r="AF106" s="787"/>
    </row>
    <row r="107" spans="1:32" x14ac:dyDescent="0.25">
      <c r="A107" s="1364" t="s">
        <v>1861</v>
      </c>
      <c r="B107" s="1392"/>
      <c r="C107" s="1392"/>
      <c r="D107" s="1392"/>
      <c r="E107" s="1392"/>
      <c r="F107" s="1392"/>
      <c r="G107" s="1392"/>
      <c r="H107" s="1392"/>
      <c r="I107" s="1392">
        <v>350</v>
      </c>
      <c r="J107" s="1392"/>
      <c r="K107" s="1392">
        <f>SUM(B107:I107)</f>
        <v>350</v>
      </c>
      <c r="L107" s="1354"/>
      <c r="M107" s="787"/>
      <c r="N107" s="787"/>
      <c r="O107" s="787"/>
      <c r="P107" s="787"/>
      <c r="Q107" s="787"/>
      <c r="R107" s="787"/>
      <c r="S107" s="787"/>
      <c r="T107" s="787"/>
      <c r="U107" s="787"/>
      <c r="V107" s="787"/>
      <c r="W107" s="787"/>
      <c r="X107" s="787"/>
      <c r="Y107" s="787"/>
      <c r="Z107" s="787"/>
      <c r="AA107" s="787"/>
      <c r="AB107" s="787"/>
      <c r="AC107" s="787"/>
      <c r="AD107" s="787"/>
      <c r="AE107" s="787"/>
      <c r="AF107" s="787"/>
    </row>
    <row r="108" spans="1:32" ht="15" hidden="1" customHeight="1" x14ac:dyDescent="0.25">
      <c r="A108" s="1364" t="s">
        <v>1517</v>
      </c>
      <c r="B108" s="1392"/>
      <c r="C108" s="1392"/>
      <c r="D108" s="1392"/>
      <c r="E108" s="1392"/>
      <c r="F108" s="1392"/>
      <c r="G108" s="1392"/>
      <c r="H108" s="1392"/>
      <c r="I108" s="1392"/>
      <c r="J108" s="1392"/>
      <c r="K108" s="1392">
        <f>SUM(G108:J108)</f>
        <v>0</v>
      </c>
      <c r="L108" s="1354"/>
      <c r="M108" s="787"/>
      <c r="N108" s="787"/>
      <c r="O108" s="787"/>
      <c r="P108" s="787"/>
      <c r="Q108" s="787"/>
      <c r="R108" s="787"/>
      <c r="S108" s="787"/>
      <c r="T108" s="787"/>
      <c r="U108" s="787"/>
      <c r="V108" s="787"/>
      <c r="W108" s="787"/>
      <c r="X108" s="787"/>
      <c r="Y108" s="787"/>
      <c r="Z108" s="787"/>
      <c r="AA108" s="787"/>
      <c r="AB108" s="787"/>
      <c r="AC108" s="787"/>
      <c r="AD108" s="787"/>
      <c r="AE108" s="787"/>
      <c r="AF108" s="787"/>
    </row>
    <row r="109" spans="1:32" ht="15" hidden="1" customHeight="1" x14ac:dyDescent="0.25">
      <c r="A109" s="1364" t="s">
        <v>1519</v>
      </c>
      <c r="B109" s="1392"/>
      <c r="C109" s="1392"/>
      <c r="D109" s="1392"/>
      <c r="E109" s="1392"/>
      <c r="F109" s="1392"/>
      <c r="G109" s="1392"/>
      <c r="H109" s="1392"/>
      <c r="I109" s="1392"/>
      <c r="J109" s="1392"/>
      <c r="K109" s="1392">
        <f>SUM(B109:I109)</f>
        <v>0</v>
      </c>
      <c r="L109" s="1354"/>
      <c r="M109" s="787"/>
      <c r="N109" s="787"/>
      <c r="O109" s="787"/>
      <c r="P109" s="787"/>
      <c r="Q109" s="787"/>
      <c r="R109" s="787"/>
      <c r="S109" s="787"/>
      <c r="T109" s="787"/>
      <c r="U109" s="787"/>
      <c r="V109" s="787"/>
      <c r="W109" s="787"/>
      <c r="X109" s="787"/>
      <c r="Y109" s="787"/>
      <c r="Z109" s="787"/>
      <c r="AA109" s="787"/>
      <c r="AB109" s="787"/>
      <c r="AC109" s="787"/>
      <c r="AD109" s="787"/>
      <c r="AE109" s="787"/>
      <c r="AF109" s="787"/>
    </row>
    <row r="110" spans="1:32" ht="15" hidden="1" customHeight="1" x14ac:dyDescent="0.25">
      <c r="A110" s="1364" t="s">
        <v>1520</v>
      </c>
      <c r="B110" s="1392"/>
      <c r="C110" s="1392"/>
      <c r="D110" s="1392"/>
      <c r="E110" s="1392"/>
      <c r="F110" s="1392"/>
      <c r="G110" s="1392"/>
      <c r="H110" s="1392"/>
      <c r="I110" s="1392"/>
      <c r="J110" s="1392"/>
      <c r="K110" s="1392">
        <f>SUM(B110:I110)</f>
        <v>0</v>
      </c>
      <c r="L110" s="1354"/>
      <c r="M110" s="787"/>
      <c r="N110" s="787"/>
      <c r="O110" s="787"/>
      <c r="P110" s="787"/>
      <c r="Q110" s="787"/>
      <c r="R110" s="787"/>
      <c r="S110" s="787"/>
      <c r="T110" s="787"/>
      <c r="U110" s="787"/>
      <c r="V110" s="787"/>
      <c r="W110" s="787"/>
      <c r="X110" s="787"/>
      <c r="Y110" s="787"/>
      <c r="Z110" s="787"/>
      <c r="AA110" s="787"/>
      <c r="AB110" s="787"/>
      <c r="AC110" s="787"/>
      <c r="AD110" s="787"/>
      <c r="AE110" s="787"/>
      <c r="AF110" s="787"/>
    </row>
    <row r="111" spans="1:32" ht="15" hidden="1" customHeight="1" x14ac:dyDescent="0.25">
      <c r="A111" s="1364" t="s">
        <v>1523</v>
      </c>
      <c r="B111" s="1392"/>
      <c r="C111" s="1392"/>
      <c r="D111" s="1392"/>
      <c r="E111" s="1392"/>
      <c r="F111" s="1392"/>
      <c r="G111" s="1392"/>
      <c r="H111" s="1392"/>
      <c r="I111" s="1392"/>
      <c r="J111" s="1392"/>
      <c r="K111" s="1392">
        <f>SUM(B111:I111)</f>
        <v>0</v>
      </c>
      <c r="L111" s="1354"/>
      <c r="M111" s="787"/>
      <c r="N111" s="787"/>
      <c r="O111" s="787"/>
      <c r="P111" s="787"/>
      <c r="Q111" s="787"/>
      <c r="R111" s="787"/>
      <c r="S111" s="787"/>
      <c r="T111" s="787"/>
      <c r="U111" s="787"/>
      <c r="V111" s="787"/>
      <c r="W111" s="787"/>
      <c r="X111" s="787"/>
      <c r="Y111" s="787"/>
      <c r="Z111" s="787"/>
      <c r="AA111" s="787"/>
      <c r="AB111" s="787"/>
      <c r="AC111" s="787"/>
      <c r="AD111" s="787"/>
      <c r="AE111" s="787"/>
      <c r="AF111" s="787"/>
    </row>
    <row r="112" spans="1:32" ht="17.399999999999999" customHeight="1" x14ac:dyDescent="0.25">
      <c r="A112" s="1400" t="s">
        <v>1521</v>
      </c>
      <c r="B112" s="1392"/>
      <c r="C112" s="1392">
        <v>100</v>
      </c>
      <c r="D112" s="1392"/>
      <c r="E112" s="1392"/>
      <c r="F112" s="1392"/>
      <c r="G112" s="1392"/>
      <c r="H112" s="1392"/>
      <c r="I112" s="1392"/>
      <c r="J112" s="1392"/>
      <c r="K112" s="1392">
        <f>SUM(B112:J112)</f>
        <v>100</v>
      </c>
      <c r="L112" s="1354"/>
      <c r="M112" s="787"/>
      <c r="N112" s="787"/>
      <c r="O112" s="787"/>
      <c r="P112" s="787"/>
      <c r="Q112" s="787"/>
      <c r="R112" s="787"/>
      <c r="S112" s="787"/>
      <c r="T112" s="787"/>
      <c r="U112" s="787"/>
      <c r="V112" s="787"/>
      <c r="W112" s="787"/>
      <c r="X112" s="787"/>
      <c r="Y112" s="787"/>
      <c r="Z112" s="787"/>
      <c r="AA112" s="787"/>
      <c r="AB112" s="787"/>
      <c r="AC112" s="787"/>
      <c r="AD112" s="787"/>
      <c r="AE112" s="787"/>
      <c r="AF112" s="787"/>
    </row>
    <row r="113" spans="1:32" hidden="1" x14ac:dyDescent="0.25">
      <c r="A113" s="1400" t="s">
        <v>1525</v>
      </c>
      <c r="B113" s="1392"/>
      <c r="C113" s="1392">
        <v>275000</v>
      </c>
      <c r="D113" s="1392"/>
      <c r="E113" s="1392"/>
      <c r="F113" s="1392"/>
      <c r="G113" s="1392"/>
      <c r="H113" s="1392"/>
      <c r="I113" s="1392">
        <v>40000</v>
      </c>
      <c r="J113" s="1392"/>
      <c r="K113" s="1392">
        <f>SUM(C113:J113)</f>
        <v>315000</v>
      </c>
      <c r="L113" s="1354"/>
      <c r="M113" s="787"/>
      <c r="N113" s="787"/>
      <c r="O113" s="787"/>
      <c r="P113" s="787"/>
      <c r="Q113" s="787"/>
      <c r="R113" s="787"/>
      <c r="S113" s="787"/>
      <c r="T113" s="787"/>
      <c r="U113" s="787"/>
      <c r="V113" s="787"/>
      <c r="W113" s="787"/>
      <c r="X113" s="787"/>
      <c r="Y113" s="787"/>
      <c r="Z113" s="787"/>
      <c r="AA113" s="787"/>
      <c r="AB113" s="787"/>
      <c r="AC113" s="787"/>
      <c r="AD113" s="787"/>
      <c r="AE113" s="787"/>
      <c r="AF113" s="787"/>
    </row>
    <row r="114" spans="1:32" hidden="1" x14ac:dyDescent="0.25">
      <c r="A114" s="1400" t="s">
        <v>1525</v>
      </c>
      <c r="B114" s="1392"/>
      <c r="C114" s="1392">
        <v>275000</v>
      </c>
      <c r="D114" s="1392"/>
      <c r="E114" s="1392"/>
      <c r="F114" s="1392"/>
      <c r="G114" s="1392"/>
      <c r="H114" s="1392"/>
      <c r="I114" s="1392">
        <v>550000</v>
      </c>
      <c r="J114" s="1392"/>
      <c r="K114" s="1392">
        <f>SUM(C114:J114)</f>
        <v>825000</v>
      </c>
      <c r="L114" s="1354"/>
      <c r="M114" s="787"/>
      <c r="N114" s="787"/>
      <c r="O114" s="787"/>
      <c r="P114" s="787"/>
      <c r="Q114" s="787"/>
      <c r="R114" s="787"/>
      <c r="S114" s="787"/>
      <c r="T114" s="787"/>
      <c r="U114" s="787"/>
      <c r="V114" s="787"/>
      <c r="W114" s="787"/>
      <c r="X114" s="787"/>
      <c r="Y114" s="787"/>
      <c r="Z114" s="787"/>
      <c r="AA114" s="787"/>
      <c r="AB114" s="787"/>
      <c r="AC114" s="787"/>
      <c r="AD114" s="787"/>
      <c r="AE114" s="787"/>
      <c r="AF114" s="787"/>
    </row>
    <row r="115" spans="1:32" hidden="1" x14ac:dyDescent="0.25">
      <c r="A115" s="1400" t="s">
        <v>1525</v>
      </c>
      <c r="B115" s="1392"/>
      <c r="C115" s="1392"/>
      <c r="D115" s="1392"/>
      <c r="E115" s="1392"/>
      <c r="F115" s="1392"/>
      <c r="G115" s="1392"/>
      <c r="H115" s="1392"/>
      <c r="I115" s="1392"/>
      <c r="J115" s="1392"/>
      <c r="K115" s="1392">
        <f>SUM(C115:J115)</f>
        <v>0</v>
      </c>
      <c r="L115" s="1354"/>
      <c r="M115" s="787"/>
      <c r="N115" s="787"/>
      <c r="O115" s="787"/>
      <c r="P115" s="787"/>
      <c r="Q115" s="787"/>
      <c r="R115" s="787"/>
      <c r="S115" s="787"/>
      <c r="T115" s="787"/>
      <c r="U115" s="787"/>
      <c r="V115" s="787"/>
      <c r="W115" s="787"/>
      <c r="X115" s="787"/>
      <c r="Y115" s="787"/>
      <c r="Z115" s="787"/>
      <c r="AA115" s="787"/>
      <c r="AB115" s="787"/>
      <c r="AC115" s="787"/>
      <c r="AD115" s="787"/>
      <c r="AE115" s="787"/>
      <c r="AF115" s="787"/>
    </row>
    <row r="116" spans="1:32" hidden="1" x14ac:dyDescent="0.25">
      <c r="A116" s="1400" t="s">
        <v>1525</v>
      </c>
      <c r="B116" s="1392"/>
      <c r="C116" s="1392"/>
      <c r="D116" s="1392"/>
      <c r="E116" s="1392"/>
      <c r="F116" s="1392"/>
      <c r="G116" s="1392"/>
      <c r="H116" s="1392"/>
      <c r="I116" s="1392"/>
      <c r="J116" s="1392"/>
      <c r="K116" s="1392">
        <f>SUM(C116:J116)</f>
        <v>0</v>
      </c>
      <c r="L116" s="1354"/>
      <c r="M116" s="787"/>
      <c r="N116" s="787"/>
      <c r="O116" s="787"/>
      <c r="P116" s="787"/>
      <c r="Q116" s="787"/>
      <c r="R116" s="787"/>
      <c r="S116" s="787"/>
      <c r="T116" s="787"/>
      <c r="U116" s="787"/>
      <c r="V116" s="787"/>
      <c r="W116" s="787"/>
      <c r="X116" s="787"/>
      <c r="Y116" s="787"/>
      <c r="Z116" s="787"/>
      <c r="AA116" s="787"/>
      <c r="AB116" s="787"/>
      <c r="AC116" s="787"/>
      <c r="AD116" s="787"/>
      <c r="AE116" s="787"/>
      <c r="AF116" s="787"/>
    </row>
    <row r="117" spans="1:32" hidden="1" x14ac:dyDescent="0.25">
      <c r="A117" s="1400" t="s">
        <v>1525</v>
      </c>
      <c r="B117" s="1392"/>
      <c r="C117" s="1392"/>
      <c r="D117" s="1392"/>
      <c r="E117" s="1392"/>
      <c r="F117" s="1392"/>
      <c r="G117" s="1392"/>
      <c r="H117" s="1392"/>
      <c r="I117" s="1392"/>
      <c r="J117" s="1392"/>
      <c r="K117" s="1392">
        <f>SUM(C117:J117)</f>
        <v>0</v>
      </c>
      <c r="L117" s="1354"/>
      <c r="M117" s="787"/>
      <c r="N117" s="787"/>
      <c r="O117" s="787"/>
      <c r="P117" s="787"/>
      <c r="Q117" s="787"/>
      <c r="R117" s="787"/>
      <c r="S117" s="787"/>
      <c r="T117" s="787"/>
      <c r="U117" s="787"/>
      <c r="V117" s="787"/>
      <c r="W117" s="787"/>
      <c r="X117" s="787"/>
      <c r="Y117" s="787"/>
      <c r="Z117" s="787"/>
      <c r="AA117" s="787"/>
      <c r="AB117" s="787"/>
      <c r="AC117" s="787"/>
      <c r="AD117" s="787"/>
      <c r="AE117" s="787"/>
      <c r="AF117" s="787"/>
    </row>
    <row r="118" spans="1:32" ht="15" customHeight="1" x14ac:dyDescent="0.25">
      <c r="A118" s="1400" t="s">
        <v>1524</v>
      </c>
      <c r="B118" s="1392"/>
      <c r="C118" s="1392">
        <v>550</v>
      </c>
      <c r="D118" s="1392"/>
      <c r="E118" s="1392"/>
      <c r="F118" s="1392"/>
      <c r="G118" s="1392"/>
      <c r="H118" s="1392">
        <f>SUM(H113:H117)</f>
        <v>0</v>
      </c>
      <c r="I118" s="1392">
        <v>590</v>
      </c>
      <c r="J118" s="1392">
        <f>SUM(J113:J117)</f>
        <v>0</v>
      </c>
      <c r="K118" s="1392">
        <f>SUM(B118:I118)</f>
        <v>1140</v>
      </c>
      <c r="L118" s="1354"/>
      <c r="M118" s="787"/>
      <c r="N118" s="787"/>
      <c r="O118" s="787"/>
      <c r="P118" s="787"/>
      <c r="Q118" s="787"/>
      <c r="R118" s="787"/>
      <c r="S118" s="787"/>
      <c r="T118" s="787"/>
      <c r="U118" s="787"/>
      <c r="V118" s="787"/>
      <c r="W118" s="787"/>
      <c r="X118" s="787"/>
      <c r="Y118" s="787"/>
      <c r="Z118" s="787"/>
      <c r="AA118" s="787"/>
      <c r="AB118" s="787"/>
      <c r="AC118" s="787"/>
      <c r="AD118" s="787"/>
      <c r="AE118" s="787"/>
      <c r="AF118" s="787"/>
    </row>
    <row r="119" spans="1:32" hidden="1" x14ac:dyDescent="0.25">
      <c r="A119" s="1400" t="s">
        <v>1526</v>
      </c>
      <c r="B119" s="1392"/>
      <c r="C119" s="1392"/>
      <c r="D119" s="1392"/>
      <c r="E119" s="1392"/>
      <c r="F119" s="1392"/>
      <c r="G119" s="1392"/>
      <c r="H119" s="1392"/>
      <c r="I119" s="1392"/>
      <c r="J119" s="1392"/>
      <c r="K119" s="1392">
        <f>SUM(B119:J119)</f>
        <v>0</v>
      </c>
      <c r="L119" s="1354"/>
      <c r="M119" s="787"/>
      <c r="N119" s="787"/>
      <c r="O119" s="787"/>
      <c r="P119" s="787"/>
      <c r="Q119" s="787"/>
      <c r="R119" s="787"/>
      <c r="S119" s="787"/>
      <c r="T119" s="787"/>
      <c r="U119" s="787"/>
      <c r="V119" s="787"/>
      <c r="W119" s="787"/>
      <c r="X119" s="787"/>
      <c r="Y119" s="787"/>
      <c r="Z119" s="787"/>
      <c r="AA119" s="787"/>
      <c r="AB119" s="787"/>
      <c r="AC119" s="787"/>
      <c r="AD119" s="787"/>
      <c r="AE119" s="787"/>
      <c r="AF119" s="787"/>
    </row>
    <row r="120" spans="1:32" hidden="1" x14ac:dyDescent="0.25">
      <c r="A120" s="1400" t="s">
        <v>1528</v>
      </c>
      <c r="B120" s="1392"/>
      <c r="C120" s="1392"/>
      <c r="D120" s="1392"/>
      <c r="E120" s="1392"/>
      <c r="F120" s="1392"/>
      <c r="G120" s="1392"/>
      <c r="H120" s="1392"/>
      <c r="I120" s="1392"/>
      <c r="J120" s="1392"/>
      <c r="K120" s="1392">
        <f>SUM(I120:J120)</f>
        <v>0</v>
      </c>
      <c r="L120" s="1354"/>
      <c r="M120" s="787"/>
      <c r="N120" s="787"/>
      <c r="O120" s="787"/>
      <c r="P120" s="787"/>
      <c r="Q120" s="787"/>
      <c r="R120" s="787"/>
      <c r="S120" s="787"/>
      <c r="T120" s="787"/>
      <c r="U120" s="787"/>
      <c r="V120" s="787"/>
      <c r="W120" s="787"/>
      <c r="X120" s="787"/>
      <c r="Y120" s="787"/>
      <c r="Z120" s="787"/>
      <c r="AA120" s="787"/>
      <c r="AB120" s="787"/>
      <c r="AC120" s="787"/>
      <c r="AD120" s="787"/>
      <c r="AE120" s="787"/>
      <c r="AF120" s="787"/>
    </row>
    <row r="121" spans="1:32" x14ac:dyDescent="0.25">
      <c r="A121" s="1391" t="s">
        <v>2315</v>
      </c>
      <c r="B121" s="1392"/>
      <c r="C121" s="1392"/>
      <c r="D121" s="1392"/>
      <c r="E121" s="1392"/>
      <c r="F121" s="1392"/>
      <c r="G121" s="1392"/>
      <c r="H121" s="1392"/>
      <c r="I121" s="1392">
        <v>5400</v>
      </c>
      <c r="J121" s="1392">
        <f>SUM(J120:J120)</f>
        <v>0</v>
      </c>
      <c r="K121" s="1392">
        <f t="shared" ref="K121:K127" si="10">SUM(B121:J121)</f>
        <v>5400</v>
      </c>
      <c r="L121" s="1354"/>
      <c r="M121" s="787"/>
      <c r="N121" s="787"/>
      <c r="O121" s="787"/>
      <c r="P121" s="787"/>
      <c r="Q121" s="787"/>
      <c r="R121" s="787"/>
      <c r="S121" s="787"/>
      <c r="T121" s="787"/>
      <c r="U121" s="787"/>
      <c r="V121" s="787"/>
      <c r="W121" s="787"/>
      <c r="X121" s="787"/>
      <c r="Y121" s="787"/>
      <c r="Z121" s="787"/>
      <c r="AA121" s="787"/>
      <c r="AB121" s="787"/>
      <c r="AC121" s="787"/>
      <c r="AD121" s="787"/>
      <c r="AE121" s="787"/>
      <c r="AF121" s="787"/>
    </row>
    <row r="122" spans="1:32" hidden="1" x14ac:dyDescent="0.25">
      <c r="A122" s="1400" t="s">
        <v>1527</v>
      </c>
      <c r="B122" s="1392"/>
      <c r="C122" s="1392"/>
      <c r="D122" s="1392"/>
      <c r="E122" s="1392"/>
      <c r="F122" s="1392"/>
      <c r="G122" s="1392"/>
      <c r="H122" s="1392"/>
      <c r="I122" s="1392"/>
      <c r="J122" s="1392"/>
      <c r="K122" s="1392">
        <f t="shared" si="10"/>
        <v>0</v>
      </c>
      <c r="L122" s="1354"/>
      <c r="M122" s="787"/>
      <c r="N122" s="787"/>
      <c r="O122" s="787"/>
      <c r="P122" s="787"/>
      <c r="Q122" s="787"/>
      <c r="R122" s="787"/>
      <c r="S122" s="787"/>
      <c r="T122" s="787"/>
      <c r="U122" s="787"/>
      <c r="V122" s="787"/>
      <c r="W122" s="787"/>
      <c r="X122" s="787"/>
      <c r="Y122" s="787"/>
      <c r="Z122" s="787"/>
      <c r="AA122" s="787"/>
      <c r="AB122" s="787"/>
      <c r="AC122" s="787"/>
      <c r="AD122" s="787"/>
      <c r="AE122" s="787"/>
      <c r="AF122" s="787"/>
    </row>
    <row r="123" spans="1:32" hidden="1" x14ac:dyDescent="0.25">
      <c r="A123" s="1400" t="s">
        <v>1529</v>
      </c>
      <c r="B123" s="1392"/>
      <c r="C123" s="1392"/>
      <c r="D123" s="1392"/>
      <c r="E123" s="1392"/>
      <c r="F123" s="1392"/>
      <c r="G123" s="1392"/>
      <c r="H123" s="1392"/>
      <c r="I123" s="1392"/>
      <c r="J123" s="1392"/>
      <c r="K123" s="1392">
        <f t="shared" si="10"/>
        <v>0</v>
      </c>
      <c r="L123" s="1354"/>
      <c r="M123" s="787"/>
      <c r="N123" s="787"/>
      <c r="O123" s="787"/>
      <c r="P123" s="787"/>
      <c r="Q123" s="787"/>
      <c r="R123" s="787"/>
      <c r="S123" s="787"/>
      <c r="T123" s="787"/>
      <c r="U123" s="787"/>
      <c r="V123" s="787"/>
      <c r="W123" s="787"/>
      <c r="X123" s="787"/>
      <c r="Y123" s="787"/>
      <c r="Z123" s="787"/>
      <c r="AA123" s="787"/>
      <c r="AB123" s="787"/>
      <c r="AC123" s="787"/>
      <c r="AD123" s="787"/>
      <c r="AE123" s="787"/>
      <c r="AF123" s="787"/>
    </row>
    <row r="124" spans="1:32" hidden="1" x14ac:dyDescent="0.25">
      <c r="A124" s="1391" t="s">
        <v>1530</v>
      </c>
      <c r="B124" s="1392"/>
      <c r="C124" s="1392"/>
      <c r="D124" s="1392"/>
      <c r="E124" s="1392"/>
      <c r="F124" s="1392"/>
      <c r="G124" s="1392"/>
      <c r="H124" s="1392"/>
      <c r="I124" s="1392">
        <v>5400000</v>
      </c>
      <c r="J124" s="1392"/>
      <c r="K124" s="1392">
        <f t="shared" si="10"/>
        <v>5400000</v>
      </c>
      <c r="L124" s="1354"/>
      <c r="M124" s="787"/>
      <c r="N124" s="787"/>
      <c r="O124" s="787"/>
      <c r="P124" s="787"/>
      <c r="Q124" s="787"/>
      <c r="R124" s="787"/>
      <c r="S124" s="787"/>
      <c r="T124" s="787"/>
      <c r="U124" s="787"/>
      <c r="V124" s="787"/>
      <c r="W124" s="787"/>
      <c r="X124" s="787"/>
      <c r="Y124" s="787"/>
      <c r="Z124" s="787"/>
      <c r="AA124" s="787"/>
      <c r="AB124" s="787"/>
      <c r="AC124" s="787"/>
      <c r="AD124" s="787"/>
      <c r="AE124" s="787"/>
      <c r="AF124" s="787"/>
    </row>
    <row r="125" spans="1:32" x14ac:dyDescent="0.25">
      <c r="A125" s="1396" t="s">
        <v>1532</v>
      </c>
      <c r="B125" s="1392"/>
      <c r="C125" s="1392">
        <v>750</v>
      </c>
      <c r="D125" s="1392"/>
      <c r="E125" s="1392"/>
      <c r="F125" s="1392"/>
      <c r="G125" s="1392"/>
      <c r="H125" s="1392">
        <f>SUM(H124:H124)</f>
        <v>0</v>
      </c>
      <c r="I125" s="1392">
        <v>1098</v>
      </c>
      <c r="J125" s="1392">
        <f>SUM(J124:J124)</f>
        <v>0</v>
      </c>
      <c r="K125" s="1392">
        <f t="shared" si="10"/>
        <v>1848</v>
      </c>
      <c r="L125" s="1354"/>
      <c r="M125" s="787"/>
      <c r="N125" s="787"/>
      <c r="O125" s="787"/>
      <c r="P125" s="787"/>
      <c r="Q125" s="787"/>
      <c r="R125" s="787"/>
      <c r="S125" s="787"/>
      <c r="T125" s="787"/>
      <c r="U125" s="787"/>
      <c r="V125" s="787"/>
      <c r="W125" s="787"/>
      <c r="X125" s="787"/>
      <c r="Y125" s="787"/>
      <c r="Z125" s="787"/>
      <c r="AA125" s="787"/>
      <c r="AB125" s="787"/>
      <c r="AC125" s="787"/>
      <c r="AD125" s="787"/>
      <c r="AE125" s="787"/>
      <c r="AF125" s="787"/>
    </row>
    <row r="126" spans="1:32" hidden="1" x14ac:dyDescent="0.25">
      <c r="A126" s="1396" t="s">
        <v>1532</v>
      </c>
      <c r="B126" s="1392"/>
      <c r="C126" s="1392">
        <v>750000</v>
      </c>
      <c r="D126" s="1392"/>
      <c r="E126" s="1392"/>
      <c r="F126" s="1392"/>
      <c r="G126" s="1392"/>
      <c r="H126" s="1392"/>
      <c r="I126" s="1392">
        <v>1098000</v>
      </c>
      <c r="J126" s="1392"/>
      <c r="K126" s="1392">
        <f t="shared" si="10"/>
        <v>1848000</v>
      </c>
      <c r="L126" s="1354"/>
      <c r="M126" s="787"/>
      <c r="N126" s="787"/>
      <c r="O126" s="787"/>
      <c r="P126" s="787"/>
      <c r="Q126" s="787"/>
      <c r="R126" s="787"/>
      <c r="S126" s="787"/>
      <c r="T126" s="787"/>
      <c r="U126" s="787"/>
      <c r="V126" s="787"/>
      <c r="W126" s="787"/>
      <c r="X126" s="787"/>
      <c r="Y126" s="787"/>
      <c r="Z126" s="787"/>
      <c r="AA126" s="787"/>
      <c r="AB126" s="787"/>
      <c r="AC126" s="787"/>
      <c r="AD126" s="787"/>
      <c r="AE126" s="787"/>
      <c r="AF126" s="787"/>
    </row>
    <row r="127" spans="1:32" x14ac:dyDescent="0.25">
      <c r="A127" s="1370" t="s">
        <v>1531</v>
      </c>
      <c r="B127" s="1392"/>
      <c r="C127" s="1392"/>
      <c r="D127" s="1392"/>
      <c r="E127" s="1392"/>
      <c r="F127" s="1392"/>
      <c r="G127" s="1392"/>
      <c r="H127" s="1392"/>
      <c r="I127" s="1392">
        <v>150</v>
      </c>
      <c r="J127" s="1392"/>
      <c r="K127" s="1392">
        <f t="shared" si="10"/>
        <v>150</v>
      </c>
      <c r="L127" s="1354"/>
      <c r="M127" s="787"/>
      <c r="N127" s="787"/>
      <c r="O127" s="787"/>
      <c r="P127" s="787"/>
      <c r="Q127" s="787"/>
      <c r="R127" s="787"/>
      <c r="S127" s="787"/>
      <c r="T127" s="787"/>
      <c r="U127" s="787"/>
      <c r="V127" s="787"/>
      <c r="W127" s="787"/>
      <c r="X127" s="787"/>
      <c r="Y127" s="787"/>
      <c r="Z127" s="787"/>
      <c r="AA127" s="787"/>
      <c r="AB127" s="787"/>
      <c r="AC127" s="787"/>
      <c r="AD127" s="787"/>
      <c r="AE127" s="787"/>
      <c r="AF127" s="787"/>
    </row>
    <row r="128" spans="1:32" ht="15" customHeight="1" x14ac:dyDescent="0.25">
      <c r="A128" s="1391" t="s">
        <v>1533</v>
      </c>
      <c r="B128" s="1392"/>
      <c r="C128" s="1392">
        <v>650</v>
      </c>
      <c r="D128" s="1392"/>
      <c r="E128" s="1392"/>
      <c r="F128" s="1392"/>
      <c r="G128" s="1392"/>
      <c r="H128" s="1392">
        <f>SUM(H126:H127)</f>
        <v>0</v>
      </c>
      <c r="I128" s="1392"/>
      <c r="J128" s="1392">
        <f>SUM(J126:J127)</f>
        <v>0</v>
      </c>
      <c r="K128" s="1392">
        <f>SUM(B128:I128)</f>
        <v>650</v>
      </c>
      <c r="L128" s="1354"/>
      <c r="M128" s="787"/>
      <c r="N128" s="787"/>
      <c r="O128" s="787"/>
      <c r="P128" s="787"/>
      <c r="Q128" s="787"/>
      <c r="R128" s="787"/>
      <c r="S128" s="787"/>
      <c r="T128" s="787"/>
      <c r="U128" s="787"/>
      <c r="V128" s="787"/>
      <c r="W128" s="787"/>
      <c r="X128" s="787"/>
      <c r="Y128" s="787"/>
      <c r="Z128" s="787"/>
      <c r="AA128" s="787"/>
      <c r="AB128" s="787"/>
      <c r="AC128" s="787"/>
      <c r="AD128" s="787"/>
      <c r="AE128" s="787"/>
      <c r="AF128" s="787"/>
    </row>
    <row r="129" spans="1:32" hidden="1" x14ac:dyDescent="0.25">
      <c r="A129" s="1391" t="s">
        <v>1534</v>
      </c>
      <c r="B129" s="1392"/>
      <c r="C129" s="1392">
        <v>650000</v>
      </c>
      <c r="D129" s="1392"/>
      <c r="E129" s="1392"/>
      <c r="F129" s="1392"/>
      <c r="G129" s="1392"/>
      <c r="H129" s="1392"/>
      <c r="I129" s="1392"/>
      <c r="J129" s="1392"/>
      <c r="K129" s="1392">
        <f>SUM(B129:J129)</f>
        <v>650000</v>
      </c>
      <c r="L129" s="1354"/>
      <c r="M129" s="787"/>
      <c r="N129" s="787"/>
      <c r="O129" s="787"/>
      <c r="P129" s="787"/>
      <c r="Q129" s="787"/>
      <c r="R129" s="787"/>
      <c r="S129" s="787"/>
      <c r="T129" s="787"/>
      <c r="U129" s="787"/>
      <c r="V129" s="787"/>
      <c r="W129" s="787"/>
      <c r="X129" s="787"/>
      <c r="Y129" s="787"/>
      <c r="Z129" s="787"/>
      <c r="AA129" s="787"/>
      <c r="AB129" s="787"/>
      <c r="AC129" s="787"/>
      <c r="AD129" s="787"/>
      <c r="AE129" s="787"/>
      <c r="AF129" s="787"/>
    </row>
    <row r="130" spans="1:32" hidden="1" x14ac:dyDescent="0.25">
      <c r="A130" s="1391" t="s">
        <v>1534</v>
      </c>
      <c r="B130" s="1392"/>
      <c r="C130" s="1392"/>
      <c r="D130" s="1392"/>
      <c r="E130" s="1392"/>
      <c r="F130" s="1392"/>
      <c r="G130" s="1392"/>
      <c r="H130" s="1392"/>
      <c r="I130" s="1392"/>
      <c r="J130" s="1392"/>
      <c r="K130" s="1392">
        <f>SUM(B130:J130)</f>
        <v>0</v>
      </c>
      <c r="L130" s="1354"/>
      <c r="M130" s="787"/>
      <c r="N130" s="787"/>
      <c r="O130" s="787"/>
      <c r="P130" s="787"/>
      <c r="Q130" s="787"/>
      <c r="R130" s="787"/>
      <c r="S130" s="787"/>
      <c r="T130" s="787"/>
      <c r="U130" s="787"/>
      <c r="V130" s="787"/>
      <c r="W130" s="787"/>
      <c r="X130" s="787"/>
      <c r="Y130" s="787"/>
      <c r="Z130" s="787"/>
      <c r="AA130" s="787"/>
      <c r="AB130" s="787"/>
      <c r="AC130" s="787"/>
      <c r="AD130" s="787"/>
      <c r="AE130" s="787"/>
      <c r="AF130" s="787"/>
    </row>
    <row r="131" spans="1:32" ht="15.6" customHeight="1" x14ac:dyDescent="0.25">
      <c r="A131" s="1370" t="s">
        <v>2316</v>
      </c>
      <c r="B131" s="1392"/>
      <c r="C131" s="1392"/>
      <c r="D131" s="1392"/>
      <c r="E131" s="1392"/>
      <c r="F131" s="1392"/>
      <c r="G131" s="1392"/>
      <c r="H131" s="1392"/>
      <c r="I131" s="1392">
        <v>200</v>
      </c>
      <c r="J131" s="1392"/>
      <c r="K131" s="1392">
        <f>SUM(B131:J131)</f>
        <v>200</v>
      </c>
      <c r="L131" s="1354"/>
      <c r="M131" s="787"/>
      <c r="N131" s="787"/>
      <c r="O131" s="787"/>
      <c r="P131" s="787"/>
      <c r="Q131" s="787"/>
      <c r="R131" s="787"/>
      <c r="S131" s="787"/>
      <c r="T131" s="787"/>
      <c r="U131" s="787"/>
      <c r="V131" s="787"/>
      <c r="W131" s="787"/>
      <c r="X131" s="787"/>
      <c r="Y131" s="787"/>
      <c r="Z131" s="787"/>
      <c r="AA131" s="787"/>
      <c r="AB131" s="787"/>
      <c r="AC131" s="787"/>
      <c r="AD131" s="787"/>
      <c r="AE131" s="787"/>
      <c r="AF131" s="787"/>
    </row>
    <row r="132" spans="1:32" hidden="1" x14ac:dyDescent="0.25">
      <c r="A132" s="1391" t="s">
        <v>1862</v>
      </c>
      <c r="B132" s="1392"/>
      <c r="C132" s="1392"/>
      <c r="D132" s="1392"/>
      <c r="E132" s="1392"/>
      <c r="F132" s="1392"/>
      <c r="G132" s="1392"/>
      <c r="H132" s="1392"/>
      <c r="I132" s="1392"/>
      <c r="J132" s="1392"/>
      <c r="K132" s="1392">
        <f>SUM(B132:I132)</f>
        <v>0</v>
      </c>
      <c r="L132" s="1354"/>
      <c r="M132" s="787"/>
      <c r="N132" s="787"/>
      <c r="O132" s="787"/>
      <c r="P132" s="787"/>
      <c r="Q132" s="787"/>
      <c r="R132" s="787"/>
      <c r="S132" s="787"/>
      <c r="T132" s="787"/>
      <c r="U132" s="787"/>
      <c r="V132" s="787"/>
      <c r="W132" s="787"/>
      <c r="X132" s="787"/>
      <c r="Y132" s="787"/>
      <c r="Z132" s="787"/>
      <c r="AA132" s="787"/>
      <c r="AB132" s="787"/>
      <c r="AC132" s="787"/>
      <c r="AD132" s="787"/>
      <c r="AE132" s="787"/>
      <c r="AF132" s="787"/>
    </row>
    <row r="133" spans="1:32" ht="14.25" customHeight="1" x14ac:dyDescent="0.25">
      <c r="A133" s="1370" t="s">
        <v>1863</v>
      </c>
      <c r="B133" s="1392"/>
      <c r="C133" s="1392">
        <v>500</v>
      </c>
      <c r="D133" s="1392"/>
      <c r="E133" s="1392"/>
      <c r="F133" s="1392"/>
      <c r="G133" s="1392"/>
      <c r="H133" s="1392">
        <f>SUM(H132:H132)</f>
        <v>0</v>
      </c>
      <c r="I133" s="1392">
        <v>985</v>
      </c>
      <c r="J133" s="1392">
        <f>SUM(J132:J132)</f>
        <v>0</v>
      </c>
      <c r="K133" s="1392">
        <f>SUM(B133:J133)</f>
        <v>1485</v>
      </c>
      <c r="L133" s="1354"/>
      <c r="M133" s="787"/>
      <c r="N133" s="787"/>
      <c r="O133" s="787"/>
      <c r="P133" s="787"/>
      <c r="Q133" s="787"/>
      <c r="R133" s="787"/>
      <c r="S133" s="787"/>
      <c r="T133" s="787"/>
      <c r="U133" s="787"/>
      <c r="V133" s="787"/>
      <c r="W133" s="787"/>
      <c r="X133" s="787"/>
      <c r="Y133" s="787"/>
      <c r="Z133" s="787"/>
      <c r="AA133" s="787"/>
      <c r="AB133" s="787"/>
      <c r="AC133" s="787"/>
      <c r="AD133" s="787"/>
      <c r="AE133" s="787"/>
      <c r="AF133" s="787"/>
    </row>
    <row r="134" spans="1:32" hidden="1" x14ac:dyDescent="0.25">
      <c r="A134" s="1391" t="s">
        <v>1537</v>
      </c>
      <c r="B134" s="1392"/>
      <c r="C134" s="1392"/>
      <c r="D134" s="1392"/>
      <c r="E134" s="1392"/>
      <c r="F134" s="1392"/>
      <c r="G134" s="1392"/>
      <c r="H134" s="1392"/>
      <c r="I134" s="1392"/>
      <c r="J134" s="1392"/>
      <c r="K134" s="1392">
        <f>SUM(G134:J134)</f>
        <v>0</v>
      </c>
      <c r="L134" s="1354"/>
      <c r="M134" s="787"/>
      <c r="N134" s="787"/>
      <c r="O134" s="787"/>
      <c r="P134" s="787"/>
      <c r="Q134" s="787"/>
      <c r="R134" s="787"/>
      <c r="S134" s="787"/>
      <c r="T134" s="787"/>
      <c r="U134" s="787"/>
      <c r="V134" s="787"/>
      <c r="W134" s="787"/>
      <c r="X134" s="787"/>
      <c r="Y134" s="787"/>
      <c r="Z134" s="787"/>
      <c r="AA134" s="787"/>
      <c r="AB134" s="787"/>
      <c r="AC134" s="787"/>
      <c r="AD134" s="787"/>
      <c r="AE134" s="787"/>
      <c r="AF134" s="787"/>
    </row>
    <row r="135" spans="1:32" hidden="1" x14ac:dyDescent="0.25">
      <c r="A135" s="1370"/>
      <c r="B135" s="1366"/>
      <c r="C135" s="1366"/>
      <c r="D135" s="1392"/>
      <c r="E135" s="1392"/>
      <c r="F135" s="1392"/>
      <c r="G135" s="1392"/>
      <c r="H135" s="1392"/>
      <c r="I135" s="1392"/>
      <c r="J135" s="1392"/>
      <c r="K135" s="1392"/>
      <c r="L135" s="1354"/>
      <c r="M135" s="787"/>
      <c r="N135" s="787"/>
      <c r="O135" s="787"/>
      <c r="P135" s="787"/>
      <c r="Q135" s="787"/>
      <c r="R135" s="787"/>
      <c r="S135" s="787"/>
      <c r="T135" s="787"/>
      <c r="U135" s="787"/>
      <c r="V135" s="787"/>
      <c r="W135" s="787"/>
      <c r="X135" s="787"/>
      <c r="Y135" s="787"/>
      <c r="Z135" s="787"/>
      <c r="AA135" s="787"/>
      <c r="AB135" s="787"/>
      <c r="AC135" s="787"/>
      <c r="AD135" s="787"/>
      <c r="AE135" s="787"/>
      <c r="AF135" s="787"/>
    </row>
    <row r="136" spans="1:32" hidden="1" x14ac:dyDescent="0.25">
      <c r="A136" s="1370"/>
      <c r="B136" s="1366"/>
      <c r="C136" s="1366"/>
      <c r="D136" s="1392"/>
      <c r="E136" s="1392"/>
      <c r="F136" s="1392"/>
      <c r="G136" s="1392"/>
      <c r="H136" s="1392"/>
      <c r="I136" s="1392"/>
      <c r="J136" s="1392"/>
      <c r="K136" s="1392"/>
      <c r="L136" s="1354"/>
      <c r="M136" s="787"/>
      <c r="N136" s="787"/>
      <c r="O136" s="787"/>
      <c r="P136" s="787"/>
      <c r="Q136" s="787"/>
      <c r="R136" s="787"/>
      <c r="S136" s="787"/>
      <c r="T136" s="787"/>
      <c r="U136" s="787"/>
      <c r="V136" s="787"/>
      <c r="W136" s="787"/>
      <c r="X136" s="787"/>
      <c r="Y136" s="787"/>
      <c r="Z136" s="787"/>
      <c r="AA136" s="787"/>
      <c r="AB136" s="787"/>
      <c r="AC136" s="787"/>
      <c r="AD136" s="787"/>
      <c r="AE136" s="787"/>
      <c r="AF136" s="787"/>
    </row>
    <row r="137" spans="1:32" hidden="1" x14ac:dyDescent="0.25">
      <c r="A137" s="1370"/>
      <c r="B137" s="1366"/>
      <c r="C137" s="1366"/>
      <c r="D137" s="1392"/>
      <c r="E137" s="1392"/>
      <c r="F137" s="1392"/>
      <c r="G137" s="1392"/>
      <c r="H137" s="1392"/>
      <c r="I137" s="1392"/>
      <c r="J137" s="1392"/>
      <c r="K137" s="1392"/>
      <c r="L137" s="1354"/>
      <c r="M137" s="787"/>
      <c r="N137" s="787"/>
      <c r="O137" s="787"/>
      <c r="P137" s="787"/>
      <c r="Q137" s="787"/>
      <c r="R137" s="787"/>
      <c r="S137" s="787"/>
      <c r="T137" s="787"/>
      <c r="U137" s="787"/>
      <c r="V137" s="787"/>
      <c r="W137" s="787"/>
      <c r="X137" s="787"/>
      <c r="Y137" s="787"/>
      <c r="Z137" s="787"/>
      <c r="AA137" s="787"/>
      <c r="AB137" s="787"/>
      <c r="AC137" s="787"/>
      <c r="AD137" s="787"/>
      <c r="AE137" s="787"/>
      <c r="AF137" s="787"/>
    </row>
    <row r="138" spans="1:32" hidden="1" x14ac:dyDescent="0.25">
      <c r="A138" s="1370"/>
      <c r="B138" s="1366"/>
      <c r="C138" s="1366"/>
      <c r="D138" s="1392"/>
      <c r="E138" s="1392"/>
      <c r="F138" s="1392"/>
      <c r="G138" s="1392"/>
      <c r="H138" s="1392"/>
      <c r="I138" s="1392"/>
      <c r="J138" s="1392"/>
      <c r="K138" s="1392"/>
      <c r="L138" s="1354"/>
      <c r="M138" s="787"/>
      <c r="N138" s="787"/>
      <c r="O138" s="787"/>
      <c r="P138" s="787"/>
      <c r="Q138" s="787"/>
      <c r="R138" s="787"/>
      <c r="S138" s="787"/>
      <c r="T138" s="787"/>
      <c r="U138" s="787"/>
      <c r="V138" s="787"/>
      <c r="W138" s="787"/>
      <c r="X138" s="787"/>
      <c r="Y138" s="787"/>
      <c r="Z138" s="787"/>
      <c r="AA138" s="787"/>
      <c r="AB138" s="787"/>
      <c r="AC138" s="787"/>
      <c r="AD138" s="787"/>
      <c r="AE138" s="787"/>
      <c r="AF138" s="787"/>
    </row>
    <row r="139" spans="1:32" hidden="1" x14ac:dyDescent="0.25">
      <c r="A139" s="1370"/>
      <c r="B139" s="1366"/>
      <c r="C139" s="1366"/>
      <c r="D139" s="1392"/>
      <c r="E139" s="1392"/>
      <c r="F139" s="1392"/>
      <c r="G139" s="1392"/>
      <c r="H139" s="1392"/>
      <c r="I139" s="1392"/>
      <c r="J139" s="1392"/>
      <c r="K139" s="1392"/>
      <c r="L139" s="1354"/>
      <c r="M139" s="787"/>
      <c r="N139" s="787"/>
      <c r="O139" s="787"/>
      <c r="P139" s="787"/>
      <c r="Q139" s="787"/>
      <c r="R139" s="787"/>
      <c r="S139" s="787"/>
      <c r="T139" s="787"/>
      <c r="U139" s="787"/>
      <c r="V139" s="787"/>
      <c r="W139" s="787"/>
      <c r="X139" s="787"/>
      <c r="Y139" s="787"/>
      <c r="Z139" s="787"/>
      <c r="AA139" s="787"/>
      <c r="AB139" s="787"/>
      <c r="AC139" s="787"/>
      <c r="AD139" s="787"/>
      <c r="AE139" s="787"/>
      <c r="AF139" s="787"/>
    </row>
    <row r="140" spans="1:32" hidden="1" x14ac:dyDescent="0.25">
      <c r="A140" s="1370"/>
      <c r="B140" s="1366"/>
      <c r="C140" s="1366"/>
      <c r="D140" s="1392"/>
      <c r="E140" s="1392"/>
      <c r="F140" s="1392"/>
      <c r="G140" s="1392"/>
      <c r="H140" s="1392"/>
      <c r="I140" s="1392"/>
      <c r="J140" s="1392"/>
      <c r="K140" s="1392"/>
      <c r="L140" s="1354"/>
      <c r="M140" s="787"/>
      <c r="N140" s="787"/>
      <c r="O140" s="787"/>
      <c r="P140" s="787"/>
      <c r="Q140" s="787"/>
      <c r="R140" s="787"/>
      <c r="S140" s="787"/>
      <c r="T140" s="787"/>
      <c r="U140" s="787"/>
      <c r="V140" s="787"/>
      <c r="W140" s="787"/>
      <c r="X140" s="787"/>
      <c r="Y140" s="787"/>
      <c r="Z140" s="787"/>
      <c r="AA140" s="787"/>
      <c r="AB140" s="787"/>
      <c r="AC140" s="787"/>
      <c r="AD140" s="787"/>
      <c r="AE140" s="787"/>
      <c r="AF140" s="787"/>
    </row>
    <row r="141" spans="1:32" hidden="1" x14ac:dyDescent="0.25">
      <c r="A141" s="1370"/>
      <c r="B141" s="1366"/>
      <c r="C141" s="1366"/>
      <c r="D141" s="1392"/>
      <c r="E141" s="1392"/>
      <c r="F141" s="1392"/>
      <c r="G141" s="1392"/>
      <c r="H141" s="1392"/>
      <c r="I141" s="1392"/>
      <c r="J141" s="1392"/>
      <c r="K141" s="1392"/>
      <c r="L141" s="1354"/>
      <c r="M141" s="787"/>
      <c r="N141" s="787"/>
      <c r="O141" s="787"/>
      <c r="P141" s="787"/>
      <c r="Q141" s="787"/>
      <c r="R141" s="787"/>
      <c r="S141" s="787"/>
      <c r="T141" s="787"/>
      <c r="U141" s="787"/>
      <c r="V141" s="787"/>
      <c r="W141" s="787"/>
      <c r="X141" s="787"/>
      <c r="Y141" s="787"/>
      <c r="Z141" s="787"/>
      <c r="AA141" s="787"/>
      <c r="AB141" s="787"/>
      <c r="AC141" s="787"/>
      <c r="AD141" s="787"/>
      <c r="AE141" s="787"/>
      <c r="AF141" s="787"/>
    </row>
    <row r="142" spans="1:32" hidden="1" x14ac:dyDescent="0.25">
      <c r="A142" s="1370"/>
      <c r="B142" s="1366"/>
      <c r="C142" s="1366"/>
      <c r="D142" s="1392"/>
      <c r="E142" s="1392"/>
      <c r="F142" s="1392"/>
      <c r="G142" s="1392"/>
      <c r="H142" s="1392"/>
      <c r="I142" s="1392"/>
      <c r="J142" s="1392"/>
      <c r="K142" s="1392"/>
      <c r="L142" s="1354"/>
      <c r="M142" s="787"/>
      <c r="N142" s="787"/>
      <c r="O142" s="787"/>
      <c r="P142" s="787"/>
      <c r="Q142" s="787"/>
      <c r="R142" s="787"/>
      <c r="S142" s="787"/>
      <c r="T142" s="787"/>
      <c r="U142" s="787"/>
      <c r="V142" s="787"/>
      <c r="W142" s="787"/>
      <c r="X142" s="787"/>
      <c r="Y142" s="787"/>
      <c r="Z142" s="787"/>
      <c r="AA142" s="787"/>
      <c r="AB142" s="787"/>
      <c r="AC142" s="787"/>
      <c r="AD142" s="787"/>
      <c r="AE142" s="787"/>
      <c r="AF142" s="787"/>
    </row>
    <row r="143" spans="1:32" hidden="1" x14ac:dyDescent="0.25">
      <c r="A143" s="1370"/>
      <c r="B143" s="1366"/>
      <c r="C143" s="1366"/>
      <c r="D143" s="1392"/>
      <c r="E143" s="1392"/>
      <c r="F143" s="1392"/>
      <c r="G143" s="1392"/>
      <c r="H143" s="1392"/>
      <c r="I143" s="1392"/>
      <c r="J143" s="1392"/>
      <c r="K143" s="1392"/>
      <c r="L143" s="1354"/>
      <c r="M143" s="787"/>
      <c r="N143" s="787"/>
      <c r="O143" s="787"/>
      <c r="P143" s="787"/>
      <c r="Q143" s="787"/>
      <c r="R143" s="787"/>
      <c r="S143" s="787"/>
      <c r="T143" s="787"/>
      <c r="U143" s="787"/>
      <c r="V143" s="787"/>
      <c r="W143" s="787"/>
      <c r="X143" s="787"/>
      <c r="Y143" s="787"/>
      <c r="Z143" s="787"/>
      <c r="AA143" s="787"/>
      <c r="AB143" s="787"/>
      <c r="AC143" s="787"/>
      <c r="AD143" s="787"/>
      <c r="AE143" s="787"/>
      <c r="AF143" s="787"/>
    </row>
    <row r="144" spans="1:32" ht="15" hidden="1" customHeight="1" x14ac:dyDescent="0.25">
      <c r="A144" s="1370"/>
      <c r="B144" s="1366"/>
      <c r="C144" s="1366"/>
      <c r="D144" s="1366"/>
      <c r="E144" s="1366"/>
      <c r="F144" s="1366"/>
      <c r="G144" s="1366"/>
      <c r="H144" s="1366"/>
      <c r="I144" s="1366"/>
      <c r="J144" s="1366"/>
      <c r="K144" s="1366"/>
      <c r="L144" s="1354"/>
      <c r="M144" s="787"/>
      <c r="N144" s="787"/>
      <c r="O144" s="787"/>
      <c r="P144" s="787"/>
      <c r="Q144" s="787"/>
      <c r="R144" s="787"/>
      <c r="S144" s="787"/>
      <c r="T144" s="787"/>
      <c r="U144" s="787"/>
      <c r="V144" s="787"/>
      <c r="W144" s="787"/>
      <c r="X144" s="787"/>
      <c r="Y144" s="787"/>
      <c r="Z144" s="787"/>
      <c r="AA144" s="787"/>
      <c r="AB144" s="787"/>
      <c r="AC144" s="787"/>
      <c r="AD144" s="787"/>
      <c r="AE144" s="787"/>
      <c r="AF144" s="787"/>
    </row>
    <row r="145" spans="1:32" ht="15" hidden="1" customHeight="1" x14ac:dyDescent="0.25">
      <c r="A145" s="1370" t="s">
        <v>1522</v>
      </c>
      <c r="B145" s="1366"/>
      <c r="C145" s="1366"/>
      <c r="D145" s="1366"/>
      <c r="E145" s="1366"/>
      <c r="F145" s="1366"/>
      <c r="G145" s="1366"/>
      <c r="H145" s="1366"/>
      <c r="I145" s="1366"/>
      <c r="J145" s="1366"/>
      <c r="K145" s="1366">
        <f>SUM(B145:I145)</f>
        <v>0</v>
      </c>
      <c r="L145" s="1354"/>
      <c r="M145" s="787"/>
      <c r="N145" s="787"/>
      <c r="O145" s="787"/>
      <c r="P145" s="787"/>
      <c r="Q145" s="787"/>
      <c r="R145" s="787"/>
      <c r="S145" s="787"/>
      <c r="T145" s="787"/>
      <c r="U145" s="787"/>
      <c r="V145" s="787"/>
      <c r="W145" s="787"/>
      <c r="X145" s="787"/>
      <c r="Y145" s="787"/>
      <c r="Z145" s="787"/>
      <c r="AA145" s="787"/>
      <c r="AB145" s="787"/>
      <c r="AC145" s="787"/>
      <c r="AD145" s="787"/>
      <c r="AE145" s="787"/>
      <c r="AF145" s="787"/>
    </row>
    <row r="146" spans="1:32" hidden="1" x14ac:dyDescent="0.25">
      <c r="A146" s="1396" t="s">
        <v>1539</v>
      </c>
      <c r="B146" s="1392"/>
      <c r="C146" s="1392"/>
      <c r="D146" s="1392"/>
      <c r="E146" s="1392"/>
      <c r="F146" s="1392"/>
      <c r="G146" s="1392"/>
      <c r="H146" s="1392"/>
      <c r="I146" s="1392"/>
      <c r="J146" s="1392"/>
      <c r="K146" s="1392">
        <f t="shared" ref="K146:K156" si="11">SUM(B146:J146)</f>
        <v>0</v>
      </c>
      <c r="L146" s="1354"/>
      <c r="M146" s="787"/>
      <c r="N146" s="787"/>
      <c r="O146" s="787"/>
      <c r="P146" s="787"/>
      <c r="Q146" s="787"/>
      <c r="R146" s="787"/>
      <c r="S146" s="787"/>
      <c r="T146" s="787"/>
      <c r="U146" s="787"/>
      <c r="V146" s="787"/>
      <c r="W146" s="787"/>
      <c r="X146" s="787"/>
      <c r="Y146" s="787"/>
      <c r="Z146" s="787"/>
      <c r="AA146" s="787"/>
      <c r="AB146" s="787"/>
      <c r="AC146" s="787"/>
      <c r="AD146" s="787"/>
      <c r="AE146" s="787"/>
      <c r="AF146" s="787"/>
    </row>
    <row r="147" spans="1:32" hidden="1" x14ac:dyDescent="0.25">
      <c r="A147" s="1396" t="s">
        <v>1535</v>
      </c>
      <c r="B147" s="1392"/>
      <c r="C147" s="1392">
        <v>500000</v>
      </c>
      <c r="D147" s="1392"/>
      <c r="E147" s="1392"/>
      <c r="F147" s="1392"/>
      <c r="G147" s="1392"/>
      <c r="H147" s="1392"/>
      <c r="I147" s="1392">
        <v>985000</v>
      </c>
      <c r="J147" s="1392"/>
      <c r="K147" s="1392">
        <f t="shared" si="11"/>
        <v>1485000</v>
      </c>
      <c r="L147" s="1354"/>
      <c r="M147" s="787"/>
      <c r="N147" s="787"/>
      <c r="O147" s="787"/>
      <c r="P147" s="787"/>
      <c r="Q147" s="787"/>
      <c r="R147" s="787"/>
      <c r="S147" s="787"/>
      <c r="T147" s="787"/>
      <c r="U147" s="787"/>
      <c r="V147" s="787"/>
      <c r="W147" s="787"/>
      <c r="X147" s="787"/>
      <c r="Y147" s="787"/>
      <c r="Z147" s="787"/>
      <c r="AA147" s="787"/>
      <c r="AB147" s="787"/>
      <c r="AC147" s="787"/>
      <c r="AD147" s="787"/>
      <c r="AE147" s="787"/>
      <c r="AF147" s="787"/>
    </row>
    <row r="148" spans="1:32" x14ac:dyDescent="0.25">
      <c r="A148" s="1391" t="s">
        <v>1536</v>
      </c>
      <c r="B148" s="1392"/>
      <c r="C148" s="1392"/>
      <c r="D148" s="1392"/>
      <c r="E148" s="1392"/>
      <c r="F148" s="1392"/>
      <c r="G148" s="1392"/>
      <c r="H148" s="1392"/>
      <c r="I148" s="1392">
        <v>200</v>
      </c>
      <c r="J148" s="1392"/>
      <c r="K148" s="1392">
        <f t="shared" si="11"/>
        <v>200</v>
      </c>
      <c r="L148" s="1354"/>
      <c r="M148" s="787"/>
      <c r="N148" s="787"/>
      <c r="O148" s="787"/>
      <c r="P148" s="787"/>
      <c r="Q148" s="787"/>
      <c r="R148" s="787"/>
      <c r="S148" s="787"/>
      <c r="T148" s="787"/>
      <c r="U148" s="787"/>
      <c r="V148" s="787"/>
      <c r="W148" s="787"/>
      <c r="X148" s="787"/>
      <c r="Y148" s="787"/>
      <c r="Z148" s="787"/>
      <c r="AA148" s="787"/>
      <c r="AB148" s="787"/>
      <c r="AC148" s="787"/>
      <c r="AD148" s="787"/>
      <c r="AE148" s="787"/>
      <c r="AF148" s="787"/>
    </row>
    <row r="149" spans="1:32" hidden="1" x14ac:dyDescent="0.25">
      <c r="A149" s="1396" t="s">
        <v>1540</v>
      </c>
      <c r="B149" s="1392"/>
      <c r="C149" s="1392"/>
      <c r="D149" s="1392"/>
      <c r="E149" s="1392"/>
      <c r="F149" s="1392"/>
      <c r="G149" s="1392"/>
      <c r="H149" s="1392"/>
      <c r="I149" s="1392">
        <v>200000</v>
      </c>
      <c r="J149" s="1392"/>
      <c r="K149" s="1392">
        <f t="shared" si="11"/>
        <v>200000</v>
      </c>
      <c r="L149" s="1354"/>
      <c r="M149" s="787"/>
      <c r="N149" s="787"/>
      <c r="O149" s="787"/>
      <c r="P149" s="787"/>
      <c r="Q149" s="787"/>
      <c r="R149" s="787"/>
      <c r="S149" s="787"/>
      <c r="T149" s="787"/>
      <c r="U149" s="787"/>
      <c r="V149" s="787"/>
      <c r="W149" s="787"/>
      <c r="X149" s="787"/>
      <c r="Y149" s="787"/>
      <c r="Z149" s="787"/>
      <c r="AA149" s="787"/>
      <c r="AB149" s="787"/>
      <c r="AC149" s="787"/>
      <c r="AD149" s="787"/>
      <c r="AE149" s="787"/>
      <c r="AF149" s="787"/>
    </row>
    <row r="150" spans="1:32" ht="12.6" customHeight="1" x14ac:dyDescent="0.25">
      <c r="A150" s="1364" t="s">
        <v>1864</v>
      </c>
      <c r="B150" s="1392"/>
      <c r="C150" s="1392"/>
      <c r="D150" s="1392"/>
      <c r="E150" s="1392"/>
      <c r="F150" s="1392"/>
      <c r="G150" s="1392">
        <v>100</v>
      </c>
      <c r="H150" s="1392">
        <f>SUM(H149:H149)</f>
        <v>0</v>
      </c>
      <c r="I150" s="1392"/>
      <c r="J150" s="1392">
        <f>SUM(J149:J149)</f>
        <v>0</v>
      </c>
      <c r="K150" s="1392">
        <f t="shared" si="11"/>
        <v>100</v>
      </c>
      <c r="L150" s="1354"/>
      <c r="M150" s="787"/>
      <c r="N150" s="787"/>
      <c r="O150" s="787"/>
      <c r="P150" s="787"/>
      <c r="Q150" s="787"/>
      <c r="R150" s="787"/>
      <c r="S150" s="787"/>
      <c r="T150" s="787"/>
      <c r="U150" s="787"/>
      <c r="V150" s="787"/>
      <c r="W150" s="787"/>
      <c r="X150" s="787"/>
      <c r="Y150" s="787"/>
      <c r="Z150" s="787"/>
      <c r="AA150" s="787"/>
      <c r="AB150" s="787"/>
      <c r="AC150" s="787"/>
      <c r="AD150" s="787"/>
      <c r="AE150" s="787"/>
      <c r="AF150" s="787"/>
    </row>
    <row r="151" spans="1:32" hidden="1" x14ac:dyDescent="0.25">
      <c r="A151" s="1364" t="s">
        <v>1865</v>
      </c>
      <c r="B151" s="1392"/>
      <c r="C151" s="1392"/>
      <c r="D151" s="1392"/>
      <c r="E151" s="1392"/>
      <c r="F151" s="1392"/>
      <c r="G151" s="1392"/>
      <c r="H151" s="1392"/>
      <c r="I151" s="1392"/>
      <c r="J151" s="1392"/>
      <c r="K151" s="1392">
        <f t="shared" si="11"/>
        <v>0</v>
      </c>
      <c r="L151" s="1354"/>
      <c r="M151" s="787"/>
      <c r="N151" s="787"/>
      <c r="O151" s="787"/>
      <c r="P151" s="787"/>
      <c r="Q151" s="787"/>
      <c r="R151" s="787"/>
      <c r="S151" s="787"/>
      <c r="T151" s="787"/>
      <c r="U151" s="787"/>
      <c r="V151" s="787"/>
      <c r="W151" s="787"/>
      <c r="X151" s="787"/>
      <c r="Y151" s="787"/>
      <c r="Z151" s="787"/>
      <c r="AA151" s="787"/>
      <c r="AB151" s="787"/>
      <c r="AC151" s="787"/>
      <c r="AD151" s="787"/>
      <c r="AE151" s="787"/>
      <c r="AF151" s="787"/>
    </row>
    <row r="152" spans="1:32" hidden="1" x14ac:dyDescent="0.25">
      <c r="A152" s="1364" t="s">
        <v>1866</v>
      </c>
      <c r="B152" s="1392"/>
      <c r="C152" s="1392">
        <f t="shared" ref="C152:J152" si="12">SUM(C151:C151)</f>
        <v>0</v>
      </c>
      <c r="D152" s="1392"/>
      <c r="E152" s="1392"/>
      <c r="F152" s="1392"/>
      <c r="G152" s="1392">
        <f t="shared" si="12"/>
        <v>0</v>
      </c>
      <c r="H152" s="1392">
        <f t="shared" si="12"/>
        <v>0</v>
      </c>
      <c r="I152" s="1392">
        <f t="shared" si="12"/>
        <v>0</v>
      </c>
      <c r="J152" s="1392">
        <f t="shared" si="12"/>
        <v>0</v>
      </c>
      <c r="K152" s="1392">
        <f t="shared" si="11"/>
        <v>0</v>
      </c>
      <c r="L152" s="1354"/>
      <c r="M152" s="787"/>
      <c r="N152" s="787"/>
      <c r="O152" s="787"/>
      <c r="P152" s="787"/>
      <c r="Q152" s="787"/>
      <c r="R152" s="787"/>
      <c r="S152" s="787"/>
      <c r="T152" s="787"/>
      <c r="U152" s="787"/>
      <c r="V152" s="787"/>
      <c r="W152" s="787"/>
      <c r="X152" s="787"/>
      <c r="Y152" s="787"/>
      <c r="Z152" s="787"/>
      <c r="AA152" s="787"/>
      <c r="AB152" s="787"/>
      <c r="AC152" s="787"/>
      <c r="AD152" s="787"/>
      <c r="AE152" s="787"/>
      <c r="AF152" s="787"/>
    </row>
    <row r="153" spans="1:32" hidden="1" x14ac:dyDescent="0.25">
      <c r="A153" s="1364" t="s">
        <v>1867</v>
      </c>
      <c r="B153" s="1392"/>
      <c r="C153" s="1392"/>
      <c r="D153" s="1392"/>
      <c r="E153" s="1392"/>
      <c r="F153" s="1392"/>
      <c r="G153" s="1392"/>
      <c r="H153" s="1392"/>
      <c r="I153" s="1392"/>
      <c r="J153" s="1392"/>
      <c r="K153" s="1392">
        <f t="shared" si="11"/>
        <v>0</v>
      </c>
      <c r="L153" s="1354"/>
      <c r="M153" s="787"/>
      <c r="N153" s="787"/>
      <c r="O153" s="787"/>
      <c r="P153" s="787"/>
      <c r="Q153" s="787"/>
      <c r="R153" s="787"/>
      <c r="S153" s="787"/>
      <c r="T153" s="787"/>
      <c r="U153" s="787"/>
      <c r="V153" s="787"/>
      <c r="W153" s="787"/>
      <c r="X153" s="787"/>
      <c r="Y153" s="787"/>
      <c r="Z153" s="787"/>
      <c r="AA153" s="787"/>
      <c r="AB153" s="787"/>
      <c r="AC153" s="787"/>
      <c r="AD153" s="787"/>
      <c r="AE153" s="787"/>
      <c r="AF153" s="787"/>
    </row>
    <row r="154" spans="1:32" hidden="1" x14ac:dyDescent="0.25">
      <c r="A154" s="1364" t="s">
        <v>1868</v>
      </c>
      <c r="B154" s="1392"/>
      <c r="C154" s="1392"/>
      <c r="D154" s="1392"/>
      <c r="E154" s="1392"/>
      <c r="F154" s="1392"/>
      <c r="G154" s="1392"/>
      <c r="H154" s="1392"/>
      <c r="I154" s="1392"/>
      <c r="J154" s="1392"/>
      <c r="K154" s="1392">
        <f t="shared" si="11"/>
        <v>0</v>
      </c>
      <c r="L154" s="1354"/>
      <c r="M154" s="787"/>
      <c r="N154" s="787"/>
      <c r="O154" s="787"/>
      <c r="P154" s="787"/>
      <c r="Q154" s="787"/>
      <c r="R154" s="787"/>
      <c r="S154" s="787"/>
      <c r="T154" s="787"/>
      <c r="U154" s="787"/>
      <c r="V154" s="787"/>
      <c r="W154" s="787"/>
      <c r="X154" s="787"/>
      <c r="Y154" s="787"/>
      <c r="Z154" s="787"/>
      <c r="AA154" s="787"/>
      <c r="AB154" s="787"/>
      <c r="AC154" s="787"/>
      <c r="AD154" s="787"/>
      <c r="AE154" s="787"/>
      <c r="AF154" s="787"/>
    </row>
    <row r="155" spans="1:32" hidden="1" x14ac:dyDescent="0.25">
      <c r="A155" s="1364" t="s">
        <v>2317</v>
      </c>
      <c r="B155" s="1392"/>
      <c r="C155" s="1392">
        <f t="shared" ref="C155:J155" si="13">SUM(C154:C154)</f>
        <v>0</v>
      </c>
      <c r="D155" s="1392"/>
      <c r="E155" s="1392"/>
      <c r="F155" s="1392"/>
      <c r="G155" s="1392">
        <f t="shared" si="13"/>
        <v>0</v>
      </c>
      <c r="H155" s="1392">
        <f t="shared" si="13"/>
        <v>0</v>
      </c>
      <c r="I155" s="1392">
        <f t="shared" si="13"/>
        <v>0</v>
      </c>
      <c r="J155" s="1392">
        <f t="shared" si="13"/>
        <v>0</v>
      </c>
      <c r="K155" s="1392">
        <f t="shared" si="11"/>
        <v>0</v>
      </c>
      <c r="L155" s="1354"/>
      <c r="M155" s="787"/>
      <c r="N155" s="787"/>
      <c r="O155" s="787"/>
      <c r="P155" s="787"/>
      <c r="Q155" s="787"/>
      <c r="R155" s="787"/>
      <c r="S155" s="787"/>
      <c r="T155" s="787"/>
      <c r="U155" s="787"/>
      <c r="V155" s="787"/>
      <c r="W155" s="787"/>
      <c r="X155" s="787"/>
      <c r="Y155" s="787"/>
      <c r="Z155" s="787"/>
      <c r="AA155" s="787"/>
      <c r="AB155" s="787"/>
      <c r="AC155" s="787"/>
      <c r="AD155" s="787"/>
      <c r="AE155" s="787"/>
      <c r="AF155" s="787"/>
    </row>
    <row r="156" spans="1:32" hidden="1" x14ac:dyDescent="0.25">
      <c r="A156" s="1364" t="s">
        <v>1538</v>
      </c>
      <c r="B156" s="1392"/>
      <c r="C156" s="1392"/>
      <c r="D156" s="1392"/>
      <c r="E156" s="1392"/>
      <c r="F156" s="1392"/>
      <c r="G156" s="1392">
        <v>100000</v>
      </c>
      <c r="H156" s="1392"/>
      <c r="I156" s="1392"/>
      <c r="J156" s="1392"/>
      <c r="K156" s="1392">
        <f t="shared" si="11"/>
        <v>100000</v>
      </c>
      <c r="L156" s="1354"/>
      <c r="M156" s="787"/>
      <c r="N156" s="787"/>
      <c r="O156" s="787"/>
      <c r="P156" s="787"/>
      <c r="Q156" s="787"/>
      <c r="R156" s="787"/>
      <c r="S156" s="787"/>
      <c r="T156" s="787"/>
      <c r="U156" s="787"/>
      <c r="V156" s="787"/>
      <c r="W156" s="787"/>
      <c r="X156" s="787"/>
      <c r="Y156" s="787"/>
      <c r="Z156" s="787"/>
      <c r="AA156" s="787"/>
      <c r="AB156" s="787"/>
      <c r="AC156" s="787"/>
      <c r="AD156" s="787"/>
      <c r="AE156" s="787"/>
      <c r="AF156" s="787"/>
    </row>
    <row r="157" spans="1:32" x14ac:dyDescent="0.25">
      <c r="A157" s="1396" t="s">
        <v>2318</v>
      </c>
      <c r="B157" s="1392"/>
      <c r="C157" s="1392">
        <v>100</v>
      </c>
      <c r="D157" s="1392"/>
      <c r="E157" s="1392"/>
      <c r="F157" s="1392"/>
      <c r="G157" s="1392"/>
      <c r="H157" s="1392"/>
      <c r="I157" s="1392">
        <v>1620</v>
      </c>
      <c r="J157" s="1392"/>
      <c r="K157" s="1392">
        <f>SUM(B157:I157)</f>
        <v>1720</v>
      </c>
      <c r="L157" s="1354"/>
      <c r="M157" s="787"/>
      <c r="N157" s="787"/>
      <c r="O157" s="787"/>
      <c r="P157" s="787"/>
      <c r="Q157" s="787"/>
      <c r="R157" s="787"/>
      <c r="S157" s="787"/>
      <c r="T157" s="787"/>
      <c r="U157" s="787"/>
      <c r="V157" s="787"/>
      <c r="W157" s="787"/>
      <c r="X157" s="787"/>
      <c r="Y157" s="787"/>
      <c r="Z157" s="787"/>
      <c r="AA157" s="787"/>
      <c r="AB157" s="787"/>
      <c r="AC157" s="787"/>
      <c r="AD157" s="787"/>
      <c r="AE157" s="787"/>
      <c r="AF157" s="787"/>
    </row>
    <row r="158" spans="1:32" hidden="1" x14ac:dyDescent="0.25">
      <c r="A158" s="1396" t="s">
        <v>1869</v>
      </c>
      <c r="B158" s="1392"/>
      <c r="C158" s="1392">
        <v>100000</v>
      </c>
      <c r="D158" s="1392"/>
      <c r="E158" s="1392"/>
      <c r="F158" s="1392"/>
      <c r="G158" s="1392"/>
      <c r="H158" s="1392"/>
      <c r="I158" s="1392">
        <v>1215000</v>
      </c>
      <c r="J158" s="1392"/>
      <c r="K158" s="1392">
        <f>SUM(B158:J158)</f>
        <v>1315000</v>
      </c>
      <c r="L158" s="1354"/>
      <c r="M158" s="787"/>
      <c r="N158" s="787"/>
      <c r="O158" s="787"/>
      <c r="P158" s="787"/>
      <c r="Q158" s="787"/>
      <c r="R158" s="787"/>
      <c r="S158" s="787"/>
      <c r="T158" s="787"/>
      <c r="U158" s="787"/>
      <c r="V158" s="787"/>
      <c r="W158" s="787"/>
      <c r="X158" s="787"/>
      <c r="Y158" s="787"/>
      <c r="Z158" s="787"/>
      <c r="AA158" s="787"/>
      <c r="AB158" s="787"/>
      <c r="AC158" s="787"/>
      <c r="AD158" s="787"/>
      <c r="AE158" s="787"/>
      <c r="AF158" s="787"/>
    </row>
    <row r="159" spans="1:32" hidden="1" x14ac:dyDescent="0.25">
      <c r="A159" s="1396" t="s">
        <v>1869</v>
      </c>
      <c r="B159" s="1392"/>
      <c r="C159" s="1392"/>
      <c r="D159" s="1392"/>
      <c r="E159" s="1392"/>
      <c r="F159" s="1392"/>
      <c r="G159" s="1392"/>
      <c r="H159" s="1392"/>
      <c r="I159" s="1392">
        <v>405000</v>
      </c>
      <c r="J159" s="1392"/>
      <c r="K159" s="1392">
        <f>SUM(B159:J159)</f>
        <v>405000</v>
      </c>
      <c r="L159" s="1354"/>
      <c r="M159" s="787"/>
      <c r="N159" s="787"/>
      <c r="O159" s="787"/>
      <c r="P159" s="787"/>
      <c r="Q159" s="787"/>
      <c r="R159" s="787"/>
      <c r="S159" s="787"/>
      <c r="T159" s="787"/>
      <c r="U159" s="787"/>
      <c r="V159" s="787"/>
      <c r="W159" s="787"/>
      <c r="X159" s="787"/>
      <c r="Y159" s="787"/>
      <c r="Z159" s="787"/>
      <c r="AA159" s="787"/>
      <c r="AB159" s="787"/>
      <c r="AC159" s="787"/>
      <c r="AD159" s="787"/>
      <c r="AE159" s="787"/>
      <c r="AF159" s="787"/>
    </row>
    <row r="160" spans="1:32" hidden="1" x14ac:dyDescent="0.25">
      <c r="A160" s="1396" t="s">
        <v>1869</v>
      </c>
      <c r="B160" s="1392"/>
      <c r="C160" s="1392"/>
      <c r="D160" s="1392"/>
      <c r="E160" s="1392"/>
      <c r="F160" s="1392"/>
      <c r="G160" s="1392"/>
      <c r="H160" s="1392"/>
      <c r="I160" s="1392"/>
      <c r="J160" s="1392"/>
      <c r="K160" s="1392">
        <f>SUM(B160:J160)</f>
        <v>0</v>
      </c>
      <c r="L160" s="1354"/>
      <c r="M160" s="787"/>
      <c r="N160" s="787"/>
      <c r="O160" s="787"/>
      <c r="P160" s="787"/>
      <c r="Q160" s="787"/>
      <c r="R160" s="787"/>
      <c r="S160" s="787"/>
      <c r="T160" s="787"/>
      <c r="U160" s="787"/>
      <c r="V160" s="787"/>
      <c r="W160" s="787"/>
      <c r="X160" s="787"/>
      <c r="Y160" s="787"/>
      <c r="Z160" s="787"/>
      <c r="AA160" s="787"/>
      <c r="AB160" s="787"/>
      <c r="AC160" s="787"/>
      <c r="AD160" s="787"/>
      <c r="AE160" s="787"/>
      <c r="AF160" s="787"/>
    </row>
    <row r="161" spans="1:32" ht="15" customHeight="1" x14ac:dyDescent="0.25">
      <c r="A161" s="1364" t="s">
        <v>1543</v>
      </c>
      <c r="B161" s="1365"/>
      <c r="C161" s="1365"/>
      <c r="D161" s="1365"/>
      <c r="E161" s="1365"/>
      <c r="F161" s="1365"/>
      <c r="G161" s="1365">
        <v>100</v>
      </c>
      <c r="H161" s="1365">
        <f>SUM(H160:H160)</f>
        <v>0</v>
      </c>
      <c r="I161" s="1365"/>
      <c r="J161" s="1365">
        <f>SUM(J160:J160)</f>
        <v>0</v>
      </c>
      <c r="K161" s="1392">
        <f>SUM(B161:I161)</f>
        <v>100</v>
      </c>
      <c r="L161" s="1354"/>
      <c r="M161" s="787"/>
      <c r="N161" s="787"/>
      <c r="O161" s="787"/>
      <c r="P161" s="787"/>
      <c r="Q161" s="787"/>
      <c r="R161" s="787"/>
      <c r="S161" s="787"/>
      <c r="T161" s="787"/>
      <c r="U161" s="787"/>
      <c r="V161" s="787"/>
      <c r="W161" s="787"/>
      <c r="X161" s="787"/>
      <c r="Y161" s="787"/>
      <c r="Z161" s="787"/>
      <c r="AA161" s="787"/>
      <c r="AB161" s="787"/>
      <c r="AC161" s="787"/>
      <c r="AD161" s="787"/>
      <c r="AE161" s="787"/>
      <c r="AF161" s="787"/>
    </row>
    <row r="162" spans="1:32" hidden="1" x14ac:dyDescent="0.25">
      <c r="A162" s="1396" t="s">
        <v>1541</v>
      </c>
      <c r="B162" s="1365">
        <f t="shared" ref="B162:H162" si="14">B76+B77+B80+B81+B84+B85+B90+B93+B100+B101+B102+B103+B106+B108+B112+B118+B119+B121+B122+B125+B127+B128+B131+B133+B134+B144+B146+B148+B150+B152+B155+B157+B161+B153+B87+B123+B96+B120+B111+B109+B104+B105+B145+B110+B132+B97+B107+B88+B95+B94+B91</f>
        <v>0</v>
      </c>
      <c r="C162" s="1365">
        <f t="shared" si="14"/>
        <v>3950</v>
      </c>
      <c r="D162" s="1365">
        <f t="shared" si="14"/>
        <v>100</v>
      </c>
      <c r="E162" s="1365">
        <f t="shared" si="14"/>
        <v>0</v>
      </c>
      <c r="F162" s="1365">
        <f t="shared" si="14"/>
        <v>0</v>
      </c>
      <c r="G162" s="1365">
        <f t="shared" si="14"/>
        <v>850</v>
      </c>
      <c r="H162" s="1365">
        <f t="shared" si="14"/>
        <v>0</v>
      </c>
      <c r="I162" s="1365">
        <f>I76+I77+I80+I81+I84+I85+I90+I93+I100+I101+I102+I103+I106+I108+I112+I118+I119+I121+I122+I125+I127+I128+I131+I133+I134+I144+I146+I148+I150+I152+I155+I157+I161+I153+I87+I123+I96+I120+I111+I109+I104+I105+I145+I110+I132+I97+I107+I88+I95+I94+I91+I86</f>
        <v>15651</v>
      </c>
      <c r="J162" s="1365">
        <f>J76+J77+J80+J81+J84+J85+J90+J93+J100+J101+J102+J103+J106+J108+J112+J118+J119+J121+J122+J125+J127+J128+J131+J133+J134+J144+J146+J148+J150+J152+J155+J157+J161+J153+J87+J123+J96+J120+J111+J109+J104+J105+J145+J110+J132+J97+J107+J88+J95+J94+J91+J86</f>
        <v>0</v>
      </c>
      <c r="K162" s="1392">
        <f>SUM(B162:I162)</f>
        <v>20551</v>
      </c>
      <c r="L162" s="1354"/>
      <c r="M162" s="787"/>
      <c r="N162" s="787"/>
      <c r="O162" s="787"/>
      <c r="P162" s="787"/>
      <c r="Q162" s="787"/>
      <c r="R162" s="787"/>
      <c r="S162" s="787"/>
      <c r="T162" s="787"/>
      <c r="U162" s="787"/>
      <c r="V162" s="787"/>
      <c r="W162" s="787"/>
      <c r="X162" s="787"/>
      <c r="Y162" s="787"/>
      <c r="Z162" s="787"/>
      <c r="AA162" s="787"/>
      <c r="AB162" s="787"/>
      <c r="AC162" s="787"/>
      <c r="AD162" s="787"/>
      <c r="AE162" s="787"/>
      <c r="AF162" s="787"/>
    </row>
    <row r="163" spans="1:32" hidden="1" x14ac:dyDescent="0.25">
      <c r="A163" s="1364" t="s">
        <v>1542</v>
      </c>
      <c r="B163" s="1365"/>
      <c r="C163" s="1365"/>
      <c r="D163" s="1365"/>
      <c r="E163" s="1365"/>
      <c r="F163" s="1365"/>
      <c r="G163" s="1365">
        <v>100000</v>
      </c>
      <c r="H163" s="1365"/>
      <c r="I163" s="1365"/>
      <c r="J163" s="1365"/>
      <c r="K163" s="1392">
        <f>SUM(B163:I163)</f>
        <v>100000</v>
      </c>
      <c r="L163" s="1354"/>
      <c r="M163" s="787"/>
      <c r="N163" s="787"/>
      <c r="O163" s="787"/>
      <c r="P163" s="787"/>
      <c r="Q163" s="787"/>
      <c r="R163" s="787"/>
      <c r="S163" s="787"/>
      <c r="T163" s="787"/>
      <c r="U163" s="787"/>
      <c r="V163" s="787"/>
      <c r="W163" s="787"/>
      <c r="X163" s="787"/>
      <c r="Y163" s="787"/>
      <c r="Z163" s="787"/>
      <c r="AA163" s="787"/>
      <c r="AB163" s="787"/>
      <c r="AC163" s="787"/>
      <c r="AD163" s="787"/>
      <c r="AE163" s="787"/>
      <c r="AF163" s="787"/>
    </row>
    <row r="164" spans="1:32" ht="15.6" customHeight="1" x14ac:dyDescent="0.25">
      <c r="A164" s="1364" t="s">
        <v>2319</v>
      </c>
      <c r="B164" s="1365"/>
      <c r="C164" s="1365"/>
      <c r="D164" s="1365"/>
      <c r="E164" s="1365"/>
      <c r="F164" s="1365"/>
      <c r="G164" s="1365">
        <v>500</v>
      </c>
      <c r="H164" s="1365"/>
      <c r="I164" s="1365"/>
      <c r="J164" s="1365"/>
      <c r="K164" s="1365">
        <f>SUM(B164:I164)</f>
        <v>500</v>
      </c>
      <c r="L164" s="1354"/>
      <c r="M164" s="787"/>
      <c r="N164" s="787"/>
      <c r="O164" s="787"/>
      <c r="P164" s="787"/>
      <c r="Q164" s="787"/>
      <c r="R164" s="787"/>
      <c r="S164" s="787"/>
      <c r="T164" s="787"/>
      <c r="U164" s="787"/>
      <c r="V164" s="787"/>
      <c r="W164" s="787"/>
      <c r="X164" s="787"/>
      <c r="Y164" s="787"/>
      <c r="Z164" s="787"/>
      <c r="AA164" s="787"/>
      <c r="AB164" s="787"/>
      <c r="AC164" s="787"/>
      <c r="AD164" s="787"/>
      <c r="AE164" s="787"/>
      <c r="AF164" s="787"/>
    </row>
    <row r="165" spans="1:32" x14ac:dyDescent="0.25">
      <c r="A165" s="1396" t="s">
        <v>1569</v>
      </c>
      <c r="B165" s="1365"/>
      <c r="C165" s="1365"/>
      <c r="D165" s="1365"/>
      <c r="E165" s="1365"/>
      <c r="F165" s="1365"/>
      <c r="G165" s="1365"/>
      <c r="H165" s="1365"/>
      <c r="I165" s="1365">
        <v>500</v>
      </c>
      <c r="J165" s="1365"/>
      <c r="K165" s="1392">
        <f t="shared" ref="K165:K174" si="15">SUM(B165:J165)</f>
        <v>500</v>
      </c>
      <c r="L165" s="1354"/>
      <c r="M165" s="787"/>
      <c r="N165" s="787"/>
      <c r="O165" s="787"/>
      <c r="P165" s="787"/>
      <c r="Q165" s="787"/>
      <c r="R165" s="787"/>
      <c r="S165" s="787"/>
      <c r="T165" s="787"/>
      <c r="U165" s="787"/>
      <c r="V165" s="787"/>
      <c r="W165" s="787"/>
      <c r="X165" s="787"/>
      <c r="Y165" s="787"/>
      <c r="Z165" s="787"/>
      <c r="AA165" s="787"/>
      <c r="AB165" s="787"/>
      <c r="AC165" s="787"/>
      <c r="AD165" s="787"/>
      <c r="AE165" s="787"/>
      <c r="AF165" s="787"/>
    </row>
    <row r="166" spans="1:32" hidden="1" x14ac:dyDescent="0.25">
      <c r="A166" s="1400" t="s">
        <v>1548</v>
      </c>
      <c r="B166" s="1365"/>
      <c r="C166" s="1365"/>
      <c r="D166" s="1365"/>
      <c r="E166" s="1365"/>
      <c r="F166" s="1365"/>
      <c r="G166" s="1365"/>
      <c r="H166" s="1365"/>
      <c r="I166" s="1365"/>
      <c r="J166" s="1365"/>
      <c r="K166" s="1392">
        <f t="shared" si="15"/>
        <v>0</v>
      </c>
      <c r="L166" s="1354"/>
      <c r="M166" s="787"/>
      <c r="N166" s="787"/>
      <c r="O166" s="787"/>
      <c r="P166" s="787"/>
      <c r="Q166" s="787"/>
      <c r="R166" s="787"/>
      <c r="S166" s="787"/>
      <c r="T166" s="787"/>
      <c r="U166" s="787"/>
      <c r="V166" s="787"/>
      <c r="W166" s="787"/>
      <c r="X166" s="787"/>
      <c r="Y166" s="787"/>
      <c r="Z166" s="787"/>
      <c r="AA166" s="787"/>
      <c r="AB166" s="787"/>
      <c r="AC166" s="787"/>
      <c r="AD166" s="787"/>
      <c r="AE166" s="787"/>
      <c r="AF166" s="787"/>
    </row>
    <row r="167" spans="1:32" hidden="1" x14ac:dyDescent="0.25">
      <c r="A167" s="1400" t="s">
        <v>1545</v>
      </c>
      <c r="B167" s="1365"/>
      <c r="C167" s="1365"/>
      <c r="D167" s="1365"/>
      <c r="E167" s="1365"/>
      <c r="F167" s="1365"/>
      <c r="G167" s="1365"/>
      <c r="H167" s="1365"/>
      <c r="I167" s="1365"/>
      <c r="J167" s="1365"/>
      <c r="K167" s="1392">
        <f t="shared" si="15"/>
        <v>0</v>
      </c>
      <c r="L167" s="1354"/>
      <c r="M167" s="787"/>
      <c r="N167" s="787"/>
      <c r="O167" s="787"/>
      <c r="P167" s="787"/>
      <c r="Q167" s="787"/>
      <c r="R167" s="787"/>
      <c r="S167" s="787"/>
      <c r="T167" s="787"/>
      <c r="U167" s="787"/>
      <c r="V167" s="787"/>
      <c r="W167" s="787"/>
      <c r="X167" s="787"/>
      <c r="Y167" s="787"/>
      <c r="Z167" s="787"/>
      <c r="AA167" s="787"/>
      <c r="AB167" s="787"/>
      <c r="AC167" s="787"/>
      <c r="AD167" s="787"/>
      <c r="AE167" s="787"/>
      <c r="AF167" s="787"/>
    </row>
    <row r="168" spans="1:32" hidden="1" x14ac:dyDescent="0.25">
      <c r="A168" s="1400" t="s">
        <v>1546</v>
      </c>
      <c r="B168" s="1365"/>
      <c r="C168" s="1365"/>
      <c r="D168" s="1365"/>
      <c r="E168" s="1365"/>
      <c r="F168" s="1365"/>
      <c r="G168" s="1365"/>
      <c r="H168" s="1365"/>
      <c r="I168" s="1365"/>
      <c r="J168" s="1365"/>
      <c r="K168" s="1392">
        <f t="shared" si="15"/>
        <v>0</v>
      </c>
      <c r="L168" s="1354"/>
      <c r="M168" s="787"/>
      <c r="N168" s="787"/>
      <c r="O168" s="787"/>
      <c r="P168" s="787"/>
      <c r="Q168" s="787"/>
      <c r="R168" s="787"/>
      <c r="S168" s="787"/>
      <c r="T168" s="787"/>
      <c r="U168" s="787"/>
      <c r="V168" s="787"/>
      <c r="W168" s="787"/>
      <c r="X168" s="787"/>
      <c r="Y168" s="787"/>
      <c r="Z168" s="787"/>
      <c r="AA168" s="787"/>
      <c r="AB168" s="787"/>
      <c r="AC168" s="787"/>
      <c r="AD168" s="787"/>
      <c r="AE168" s="787"/>
      <c r="AF168" s="787"/>
    </row>
    <row r="169" spans="1:32" hidden="1" x14ac:dyDescent="0.25">
      <c r="A169" s="1400" t="s">
        <v>1547</v>
      </c>
      <c r="B169" s="1365"/>
      <c r="C169" s="1365"/>
      <c r="D169" s="1365"/>
      <c r="E169" s="1365"/>
      <c r="F169" s="1365"/>
      <c r="G169" s="1365"/>
      <c r="H169" s="1365"/>
      <c r="I169" s="1365"/>
      <c r="J169" s="1365"/>
      <c r="K169" s="1392">
        <f t="shared" si="15"/>
        <v>0</v>
      </c>
      <c r="L169" s="1354"/>
      <c r="M169" s="787"/>
      <c r="N169" s="787"/>
      <c r="O169" s="787"/>
      <c r="P169" s="787"/>
      <c r="Q169" s="787"/>
      <c r="R169" s="787"/>
      <c r="S169" s="787"/>
      <c r="T169" s="787"/>
      <c r="U169" s="787"/>
      <c r="V169" s="787"/>
      <c r="W169" s="787"/>
      <c r="X169" s="787"/>
      <c r="Y169" s="787"/>
      <c r="Z169" s="787"/>
      <c r="AA169" s="787"/>
      <c r="AB169" s="787"/>
      <c r="AC169" s="787"/>
      <c r="AD169" s="787"/>
      <c r="AE169" s="787"/>
      <c r="AF169" s="787"/>
    </row>
    <row r="170" spans="1:32" ht="27.6" hidden="1" x14ac:dyDescent="0.25">
      <c r="A170" s="1370" t="s">
        <v>1544</v>
      </c>
      <c r="B170" s="1365"/>
      <c r="C170" s="1365"/>
      <c r="D170" s="1365"/>
      <c r="E170" s="1365"/>
      <c r="F170" s="1365"/>
      <c r="G170" s="1365"/>
      <c r="H170" s="1365"/>
      <c r="I170" s="1365"/>
      <c r="J170" s="1365"/>
      <c r="K170" s="1392">
        <f t="shared" si="15"/>
        <v>0</v>
      </c>
      <c r="M170" s="844"/>
      <c r="N170" s="1401"/>
      <c r="O170" s="787"/>
      <c r="P170" s="787"/>
      <c r="Q170" s="787"/>
      <c r="R170" s="787"/>
      <c r="S170" s="787"/>
      <c r="T170" s="787"/>
      <c r="U170" s="787"/>
      <c r="V170" s="787"/>
      <c r="W170" s="787"/>
      <c r="X170" s="787"/>
      <c r="Y170" s="787"/>
      <c r="Z170" s="787"/>
      <c r="AA170" s="787"/>
      <c r="AB170" s="787"/>
      <c r="AC170" s="787"/>
      <c r="AD170" s="787"/>
      <c r="AE170" s="787"/>
      <c r="AF170" s="787"/>
    </row>
    <row r="171" spans="1:32" hidden="1" x14ac:dyDescent="0.25">
      <c r="A171" s="1370" t="s">
        <v>1549</v>
      </c>
      <c r="B171" s="1365"/>
      <c r="C171" s="1365"/>
      <c r="D171" s="1365"/>
      <c r="E171" s="1365"/>
      <c r="F171" s="1365"/>
      <c r="G171" s="1365"/>
      <c r="H171" s="1365"/>
      <c r="I171" s="1365"/>
      <c r="J171" s="1365"/>
      <c r="K171" s="1392">
        <f t="shared" si="15"/>
        <v>0</v>
      </c>
      <c r="M171" s="844"/>
      <c r="N171" s="1401"/>
      <c r="O171" s="787"/>
      <c r="P171" s="787"/>
      <c r="Q171" s="787"/>
      <c r="R171" s="787"/>
      <c r="S171" s="787"/>
      <c r="T171" s="787"/>
      <c r="U171" s="787"/>
      <c r="V171" s="787"/>
      <c r="W171" s="787"/>
      <c r="X171" s="787"/>
      <c r="Y171" s="787"/>
      <c r="Z171" s="787"/>
      <c r="AA171" s="787"/>
      <c r="AB171" s="787"/>
      <c r="AC171" s="787"/>
      <c r="AD171" s="787"/>
      <c r="AE171" s="787"/>
      <c r="AF171" s="787"/>
    </row>
    <row r="172" spans="1:32" x14ac:dyDescent="0.25">
      <c r="A172" s="1400" t="s">
        <v>1603</v>
      </c>
      <c r="B172" s="1365"/>
      <c r="C172" s="1365"/>
      <c r="D172" s="1365"/>
      <c r="E172" s="1365"/>
      <c r="F172" s="1365"/>
      <c r="G172" s="1365"/>
      <c r="H172" s="1365"/>
      <c r="I172" s="1365">
        <v>500</v>
      </c>
      <c r="J172" s="1365"/>
      <c r="K172" s="1392">
        <f t="shared" si="15"/>
        <v>500</v>
      </c>
      <c r="L172" s="1402"/>
      <c r="M172" s="844"/>
      <c r="N172" s="1488"/>
      <c r="O172" s="787"/>
      <c r="P172" s="787"/>
      <c r="Q172" s="787"/>
      <c r="R172" s="787"/>
      <c r="S172" s="787"/>
      <c r="T172" s="787"/>
      <c r="U172" s="787"/>
      <c r="V172" s="787"/>
      <c r="W172" s="787"/>
      <c r="X172" s="787"/>
      <c r="Y172" s="787"/>
      <c r="Z172" s="787"/>
      <c r="AA172" s="787"/>
      <c r="AB172" s="787"/>
      <c r="AC172" s="787"/>
      <c r="AD172" s="787"/>
      <c r="AE172" s="787"/>
      <c r="AF172" s="787"/>
    </row>
    <row r="173" spans="1:32" ht="15" hidden="1" customHeight="1" x14ac:dyDescent="0.25">
      <c r="A173" s="1391" t="s">
        <v>1551</v>
      </c>
      <c r="B173" s="1365"/>
      <c r="C173" s="1365">
        <v>900000</v>
      </c>
      <c r="D173" s="1365"/>
      <c r="E173" s="1365"/>
      <c r="F173" s="1365"/>
      <c r="G173" s="1365"/>
      <c r="H173" s="1365"/>
      <c r="I173" s="1365"/>
      <c r="J173" s="1365"/>
      <c r="K173" s="1392">
        <f t="shared" si="15"/>
        <v>900000</v>
      </c>
      <c r="M173" s="844"/>
      <c r="N173" s="1401"/>
      <c r="O173" s="787"/>
      <c r="P173" s="787"/>
      <c r="Q173" s="787"/>
      <c r="R173" s="787"/>
      <c r="S173" s="787"/>
      <c r="T173" s="787"/>
      <c r="U173" s="787"/>
      <c r="V173" s="787"/>
      <c r="W173" s="787"/>
      <c r="X173" s="787"/>
      <c r="Y173" s="787"/>
      <c r="Z173" s="787"/>
      <c r="AA173" s="787"/>
      <c r="AB173" s="787"/>
      <c r="AC173" s="787"/>
      <c r="AD173" s="787"/>
      <c r="AE173" s="787"/>
      <c r="AF173" s="787"/>
    </row>
    <row r="174" spans="1:32" ht="15" hidden="1" customHeight="1" x14ac:dyDescent="0.25">
      <c r="A174" s="1391" t="s">
        <v>1551</v>
      </c>
      <c r="B174" s="1365"/>
      <c r="C174" s="1365"/>
      <c r="D174" s="1365"/>
      <c r="E174" s="1365"/>
      <c r="F174" s="1365"/>
      <c r="G174" s="1365"/>
      <c r="H174" s="1365"/>
      <c r="I174" s="1365"/>
      <c r="J174" s="1365"/>
      <c r="K174" s="1392">
        <f t="shared" si="15"/>
        <v>0</v>
      </c>
      <c r="M174" s="844"/>
      <c r="N174" s="1401"/>
      <c r="O174" s="787"/>
      <c r="P174" s="787"/>
      <c r="Q174" s="787"/>
      <c r="R174" s="787"/>
      <c r="S174" s="787"/>
      <c r="T174" s="787"/>
      <c r="U174" s="787"/>
      <c r="V174" s="787"/>
      <c r="W174" s="787"/>
      <c r="X174" s="787"/>
      <c r="Y174" s="787"/>
      <c r="Z174" s="787"/>
      <c r="AA174" s="787"/>
      <c r="AB174" s="787"/>
      <c r="AC174" s="787"/>
      <c r="AD174" s="787"/>
      <c r="AE174" s="787"/>
      <c r="AF174" s="787"/>
    </row>
    <row r="175" spans="1:32" ht="15" customHeight="1" x14ac:dyDescent="0.25">
      <c r="A175" s="1396" t="s">
        <v>1791</v>
      </c>
      <c r="B175" s="1365"/>
      <c r="C175" s="1365"/>
      <c r="D175" s="1392"/>
      <c r="E175" s="1403"/>
      <c r="F175" s="1403"/>
      <c r="G175" s="1392"/>
      <c r="H175" s="1392"/>
      <c r="I175" s="1403">
        <v>500</v>
      </c>
      <c r="J175" s="1403"/>
      <c r="K175" s="1365">
        <f>SUM(C175:J175)</f>
        <v>500</v>
      </c>
      <c r="M175" s="844"/>
      <c r="N175" s="1401"/>
      <c r="O175" s="787"/>
      <c r="P175" s="787"/>
      <c r="Q175" s="787"/>
      <c r="R175" s="787"/>
      <c r="S175" s="787"/>
      <c r="T175" s="787"/>
      <c r="U175" s="787"/>
      <c r="V175" s="787"/>
      <c r="W175" s="787"/>
      <c r="X175" s="787"/>
      <c r="Y175" s="787"/>
      <c r="Z175" s="787"/>
      <c r="AA175" s="787"/>
      <c r="AB175" s="787"/>
      <c r="AC175" s="787"/>
      <c r="AD175" s="787"/>
      <c r="AE175" s="787"/>
      <c r="AF175" s="787"/>
    </row>
    <row r="176" spans="1:32" ht="14.4" customHeight="1" x14ac:dyDescent="0.25">
      <c r="A176" s="1370" t="s">
        <v>1550</v>
      </c>
      <c r="B176" s="1365"/>
      <c r="C176" s="1365"/>
      <c r="D176" s="1365"/>
      <c r="E176" s="1365"/>
      <c r="F176" s="1365"/>
      <c r="G176" s="1365"/>
      <c r="H176" s="1365"/>
      <c r="I176" s="1365">
        <v>300</v>
      </c>
      <c r="J176" s="1365"/>
      <c r="K176" s="1392">
        <f t="shared" ref="K176:K239" si="16">SUM(B176:J176)</f>
        <v>300</v>
      </c>
      <c r="M176" s="844"/>
      <c r="N176" s="1401"/>
      <c r="O176" s="787"/>
      <c r="P176" s="787"/>
      <c r="Q176" s="787"/>
      <c r="R176" s="787"/>
      <c r="S176" s="787"/>
      <c r="T176" s="787"/>
      <c r="U176" s="787"/>
      <c r="V176" s="787"/>
      <c r="W176" s="787"/>
      <c r="X176" s="787"/>
      <c r="Y176" s="787"/>
      <c r="Z176" s="787"/>
      <c r="AA176" s="787"/>
      <c r="AB176" s="787"/>
      <c r="AC176" s="787"/>
      <c r="AD176" s="787"/>
      <c r="AE176" s="787"/>
      <c r="AF176" s="787"/>
    </row>
    <row r="177" spans="1:32" ht="15.6" customHeight="1" x14ac:dyDescent="0.25">
      <c r="A177" s="1391" t="s">
        <v>1870</v>
      </c>
      <c r="B177" s="1365"/>
      <c r="C177" s="1365">
        <v>900</v>
      </c>
      <c r="D177" s="1365"/>
      <c r="E177" s="1365"/>
      <c r="F177" s="1365"/>
      <c r="G177" s="1365"/>
      <c r="H177" s="1365"/>
      <c r="I177" s="1365"/>
      <c r="J177" s="1365">
        <f>SUM(J175:J176)</f>
        <v>0</v>
      </c>
      <c r="K177" s="1392">
        <f t="shared" si="16"/>
        <v>900</v>
      </c>
      <c r="M177" s="844"/>
      <c r="N177" s="1401"/>
      <c r="O177" s="787"/>
      <c r="P177" s="787"/>
      <c r="Q177" s="787"/>
      <c r="R177" s="787"/>
      <c r="S177" s="787"/>
      <c r="T177" s="787"/>
      <c r="U177" s="787"/>
      <c r="V177" s="787"/>
      <c r="W177" s="787"/>
      <c r="X177" s="787"/>
      <c r="Y177" s="787"/>
      <c r="Z177" s="787"/>
      <c r="AA177" s="787"/>
      <c r="AB177" s="787"/>
      <c r="AC177" s="787"/>
      <c r="AD177" s="787"/>
      <c r="AE177" s="787"/>
      <c r="AF177" s="787"/>
    </row>
    <row r="178" spans="1:32" ht="15" hidden="1" customHeight="1" x14ac:dyDescent="0.25">
      <c r="A178" s="1364" t="s">
        <v>1554</v>
      </c>
      <c r="B178" s="1365"/>
      <c r="C178" s="1365"/>
      <c r="D178" s="1365"/>
      <c r="E178" s="1365"/>
      <c r="F178" s="1365"/>
      <c r="G178" s="1365"/>
      <c r="H178" s="1365"/>
      <c r="I178" s="1365"/>
      <c r="J178" s="1365"/>
      <c r="K178" s="1392">
        <f t="shared" si="16"/>
        <v>0</v>
      </c>
      <c r="L178" s="1354"/>
      <c r="M178" s="787"/>
      <c r="N178" s="787"/>
      <c r="O178" s="787"/>
      <c r="P178" s="787"/>
      <c r="Q178" s="787"/>
      <c r="R178" s="787"/>
      <c r="S178" s="787"/>
      <c r="T178" s="787"/>
      <c r="U178" s="787"/>
      <c r="V178" s="787"/>
      <c r="W178" s="787"/>
      <c r="X178" s="787"/>
      <c r="Y178" s="787"/>
      <c r="Z178" s="787"/>
      <c r="AA178" s="787"/>
      <c r="AB178" s="787"/>
      <c r="AC178" s="787"/>
      <c r="AD178" s="787"/>
      <c r="AE178" s="787"/>
      <c r="AF178" s="787"/>
    </row>
    <row r="179" spans="1:32" ht="15" hidden="1" customHeight="1" x14ac:dyDescent="0.25">
      <c r="A179" s="1364" t="s">
        <v>2320</v>
      </c>
      <c r="B179" s="1365">
        <f>SUM(B178)</f>
        <v>0</v>
      </c>
      <c r="C179" s="1365">
        <f t="shared" ref="C179:J179" si="17">SUM(C178:C178)</f>
        <v>0</v>
      </c>
      <c r="D179" s="1365">
        <f t="shared" si="17"/>
        <v>0</v>
      </c>
      <c r="E179" s="1365">
        <f t="shared" si="17"/>
        <v>0</v>
      </c>
      <c r="F179" s="1365">
        <f t="shared" si="17"/>
        <v>0</v>
      </c>
      <c r="G179" s="1365">
        <f t="shared" si="17"/>
        <v>0</v>
      </c>
      <c r="H179" s="1365">
        <f t="shared" si="17"/>
        <v>0</v>
      </c>
      <c r="I179" s="1365">
        <f t="shared" si="17"/>
        <v>0</v>
      </c>
      <c r="J179" s="1365">
        <f t="shared" si="17"/>
        <v>0</v>
      </c>
      <c r="K179" s="1392">
        <f t="shared" si="16"/>
        <v>0</v>
      </c>
      <c r="L179" s="1354"/>
      <c r="M179" s="787"/>
      <c r="N179" s="787"/>
      <c r="O179" s="787"/>
      <c r="P179" s="787"/>
      <c r="Q179" s="787"/>
      <c r="R179" s="787"/>
      <c r="S179" s="787"/>
      <c r="T179" s="787"/>
      <c r="U179" s="787"/>
      <c r="V179" s="787"/>
      <c r="W179" s="787"/>
      <c r="X179" s="787"/>
      <c r="Y179" s="787"/>
      <c r="Z179" s="787"/>
      <c r="AA179" s="787"/>
      <c r="AB179" s="787"/>
      <c r="AC179" s="787"/>
      <c r="AD179" s="787"/>
      <c r="AE179" s="787"/>
      <c r="AF179" s="787"/>
    </row>
    <row r="180" spans="1:32" ht="27.6" hidden="1" x14ac:dyDescent="0.25">
      <c r="A180" s="1364" t="s">
        <v>1555</v>
      </c>
      <c r="B180" s="1365"/>
      <c r="C180" s="1365"/>
      <c r="D180" s="1365"/>
      <c r="E180" s="1365"/>
      <c r="F180" s="1365"/>
      <c r="G180" s="1365"/>
      <c r="H180" s="1365"/>
      <c r="I180" s="1365"/>
      <c r="J180" s="1365"/>
      <c r="K180" s="1392">
        <f t="shared" si="16"/>
        <v>0</v>
      </c>
      <c r="L180" s="1354"/>
      <c r="M180" s="787"/>
      <c r="N180" s="787"/>
      <c r="O180" s="787"/>
      <c r="P180" s="787"/>
      <c r="Q180" s="787"/>
      <c r="R180" s="787"/>
      <c r="S180" s="787"/>
      <c r="T180" s="787"/>
      <c r="U180" s="787"/>
      <c r="V180" s="787"/>
      <c r="W180" s="787"/>
      <c r="X180" s="787"/>
      <c r="Y180" s="787"/>
      <c r="Z180" s="787"/>
      <c r="AA180" s="787"/>
      <c r="AB180" s="787"/>
      <c r="AC180" s="787"/>
      <c r="AD180" s="787"/>
      <c r="AE180" s="787"/>
      <c r="AF180" s="787"/>
    </row>
    <row r="181" spans="1:32" x14ac:dyDescent="0.25">
      <c r="A181" s="1391" t="s">
        <v>1552</v>
      </c>
      <c r="B181" s="1365"/>
      <c r="C181" s="1365"/>
      <c r="D181" s="1365"/>
      <c r="E181" s="1365"/>
      <c r="F181" s="1365"/>
      <c r="G181" s="1365"/>
      <c r="H181" s="1365"/>
      <c r="I181" s="1365">
        <v>50</v>
      </c>
      <c r="J181" s="1365"/>
      <c r="K181" s="1392">
        <f t="shared" si="16"/>
        <v>50</v>
      </c>
      <c r="L181" s="1354"/>
      <c r="M181" s="787"/>
      <c r="N181" s="787"/>
      <c r="O181" s="787"/>
      <c r="P181" s="787"/>
      <c r="Q181" s="787"/>
      <c r="R181" s="787"/>
      <c r="S181" s="787"/>
      <c r="T181" s="787"/>
      <c r="U181" s="787"/>
      <c r="V181" s="787"/>
      <c r="W181" s="787"/>
      <c r="X181" s="787"/>
      <c r="Y181" s="787"/>
      <c r="Z181" s="787"/>
      <c r="AA181" s="787"/>
      <c r="AB181" s="787"/>
      <c r="AC181" s="787"/>
      <c r="AD181" s="787"/>
      <c r="AE181" s="787"/>
      <c r="AF181" s="787"/>
    </row>
    <row r="182" spans="1:32" hidden="1" x14ac:dyDescent="0.25">
      <c r="A182" s="1364" t="s">
        <v>1556</v>
      </c>
      <c r="B182" s="1365"/>
      <c r="C182" s="1365"/>
      <c r="D182" s="1365"/>
      <c r="E182" s="1365"/>
      <c r="F182" s="1365"/>
      <c r="G182" s="1365"/>
      <c r="H182" s="1365"/>
      <c r="I182" s="1365"/>
      <c r="J182" s="1365"/>
      <c r="K182" s="1392">
        <f t="shared" si="16"/>
        <v>0</v>
      </c>
      <c r="L182" s="1354"/>
      <c r="M182" s="787"/>
      <c r="N182" s="787"/>
      <c r="O182" s="787"/>
      <c r="P182" s="787"/>
      <c r="Q182" s="787"/>
      <c r="R182" s="787"/>
      <c r="S182" s="787"/>
      <c r="T182" s="787"/>
      <c r="U182" s="787"/>
      <c r="V182" s="787"/>
      <c r="W182" s="787"/>
      <c r="X182" s="787"/>
      <c r="Y182" s="787"/>
      <c r="Z182" s="787"/>
      <c r="AA182" s="787"/>
      <c r="AB182" s="787"/>
      <c r="AC182" s="787"/>
      <c r="AD182" s="787"/>
      <c r="AE182" s="787"/>
      <c r="AF182" s="787"/>
    </row>
    <row r="183" spans="1:32" x14ac:dyDescent="0.25">
      <c r="A183" s="1396" t="s">
        <v>1553</v>
      </c>
      <c r="B183" s="1365"/>
      <c r="C183" s="1365"/>
      <c r="D183" s="1365"/>
      <c r="E183" s="1365"/>
      <c r="F183" s="1365"/>
      <c r="G183" s="1365"/>
      <c r="H183" s="1365"/>
      <c r="I183" s="1365">
        <v>40</v>
      </c>
      <c r="J183" s="1365"/>
      <c r="K183" s="1392">
        <f t="shared" si="16"/>
        <v>40</v>
      </c>
      <c r="L183" s="1354"/>
      <c r="M183" s="787"/>
      <c r="N183" s="787"/>
      <c r="O183" s="787"/>
      <c r="P183" s="787"/>
      <c r="Q183" s="787"/>
      <c r="R183" s="787"/>
      <c r="S183" s="787"/>
      <c r="T183" s="787"/>
      <c r="U183" s="787"/>
      <c r="V183" s="787"/>
      <c r="W183" s="787"/>
      <c r="X183" s="787"/>
      <c r="Y183" s="787"/>
      <c r="Z183" s="787"/>
      <c r="AA183" s="787"/>
      <c r="AB183" s="787"/>
      <c r="AC183" s="787"/>
      <c r="AD183" s="787"/>
      <c r="AE183" s="787"/>
      <c r="AF183" s="787"/>
    </row>
    <row r="184" spans="1:32" ht="15" hidden="1" customHeight="1" x14ac:dyDescent="0.25">
      <c r="A184" s="1396" t="s">
        <v>1558</v>
      </c>
      <c r="B184" s="1365"/>
      <c r="C184" s="1365"/>
      <c r="D184" s="1365"/>
      <c r="E184" s="1365"/>
      <c r="F184" s="1365"/>
      <c r="G184" s="1365"/>
      <c r="H184" s="1365"/>
      <c r="I184" s="1365"/>
      <c r="J184" s="1365"/>
      <c r="K184" s="1392">
        <f t="shared" si="16"/>
        <v>0</v>
      </c>
      <c r="L184" s="1354"/>
      <c r="M184" s="787"/>
      <c r="N184" s="787"/>
      <c r="O184" s="787"/>
      <c r="P184" s="787"/>
      <c r="Q184" s="787"/>
      <c r="R184" s="787"/>
      <c r="S184" s="787"/>
      <c r="T184" s="787"/>
      <c r="U184" s="787"/>
      <c r="V184" s="787"/>
      <c r="W184" s="787"/>
      <c r="X184" s="787"/>
      <c r="Y184" s="787"/>
      <c r="Z184" s="787"/>
      <c r="AA184" s="787"/>
      <c r="AB184" s="787"/>
      <c r="AC184" s="787"/>
      <c r="AD184" s="787"/>
      <c r="AE184" s="787"/>
      <c r="AF184" s="787"/>
    </row>
    <row r="185" spans="1:32" ht="15" hidden="1" customHeight="1" x14ac:dyDescent="0.25">
      <c r="A185" s="1396" t="s">
        <v>1559</v>
      </c>
      <c r="B185" s="1365"/>
      <c r="C185" s="1365"/>
      <c r="D185" s="1365"/>
      <c r="E185" s="1365"/>
      <c r="F185" s="1365"/>
      <c r="G185" s="1365"/>
      <c r="H185" s="1365"/>
      <c r="I185" s="1365"/>
      <c r="J185" s="1365"/>
      <c r="K185" s="1392">
        <f t="shared" si="16"/>
        <v>0</v>
      </c>
      <c r="L185" s="1354"/>
      <c r="M185" s="787"/>
      <c r="N185" s="787"/>
      <c r="O185" s="787"/>
      <c r="P185" s="787"/>
      <c r="Q185" s="787"/>
      <c r="R185" s="787"/>
      <c r="S185" s="787"/>
      <c r="T185" s="787"/>
      <c r="U185" s="787"/>
      <c r="V185" s="787"/>
      <c r="W185" s="787"/>
      <c r="X185" s="787"/>
      <c r="Y185" s="787"/>
      <c r="Z185" s="787"/>
      <c r="AA185" s="787"/>
      <c r="AB185" s="787"/>
      <c r="AC185" s="787"/>
      <c r="AD185" s="787"/>
      <c r="AE185" s="787"/>
      <c r="AF185" s="787"/>
    </row>
    <row r="186" spans="1:32" ht="15" hidden="1" customHeight="1" x14ac:dyDescent="0.25">
      <c r="A186" s="1400" t="s">
        <v>1560</v>
      </c>
      <c r="B186" s="1365"/>
      <c r="C186" s="1365"/>
      <c r="D186" s="1365"/>
      <c r="E186" s="1365"/>
      <c r="F186" s="1365"/>
      <c r="G186" s="1365"/>
      <c r="H186" s="1365"/>
      <c r="I186" s="1365"/>
      <c r="J186" s="1365"/>
      <c r="K186" s="1392">
        <f t="shared" si="16"/>
        <v>0</v>
      </c>
      <c r="L186" s="1354"/>
      <c r="M186" s="787"/>
      <c r="N186" s="787"/>
      <c r="O186" s="787"/>
      <c r="P186" s="787"/>
      <c r="Q186" s="787"/>
      <c r="R186" s="787"/>
      <c r="S186" s="787"/>
      <c r="T186" s="787"/>
      <c r="U186" s="787"/>
      <c r="V186" s="787"/>
      <c r="W186" s="787"/>
      <c r="X186" s="787"/>
      <c r="Y186" s="787"/>
      <c r="Z186" s="787"/>
      <c r="AA186" s="787"/>
      <c r="AB186" s="787"/>
      <c r="AC186" s="787"/>
      <c r="AD186" s="787"/>
      <c r="AE186" s="787"/>
      <c r="AF186" s="787"/>
    </row>
    <row r="187" spans="1:32" ht="15" hidden="1" customHeight="1" x14ac:dyDescent="0.25">
      <c r="A187" s="1400" t="s">
        <v>1561</v>
      </c>
      <c r="B187" s="1365"/>
      <c r="C187" s="1365"/>
      <c r="D187" s="1365"/>
      <c r="E187" s="1365"/>
      <c r="F187" s="1365"/>
      <c r="G187" s="1365"/>
      <c r="H187" s="1365"/>
      <c r="I187" s="1365"/>
      <c r="J187" s="1365"/>
      <c r="K187" s="1392">
        <f t="shared" si="16"/>
        <v>0</v>
      </c>
      <c r="L187" s="1354"/>
      <c r="M187" s="787"/>
      <c r="N187" s="787"/>
      <c r="O187" s="787"/>
      <c r="P187" s="787"/>
      <c r="Q187" s="787"/>
      <c r="R187" s="787"/>
      <c r="S187" s="787"/>
      <c r="T187" s="787"/>
      <c r="U187" s="787"/>
      <c r="V187" s="787"/>
      <c r="W187" s="787"/>
      <c r="X187" s="787"/>
      <c r="Y187" s="787"/>
      <c r="Z187" s="787"/>
      <c r="AA187" s="787"/>
      <c r="AB187" s="787"/>
      <c r="AC187" s="787"/>
      <c r="AD187" s="787"/>
      <c r="AE187" s="787"/>
      <c r="AF187" s="787"/>
    </row>
    <row r="188" spans="1:32" ht="15" hidden="1" customHeight="1" x14ac:dyDescent="0.25">
      <c r="A188" s="1400" t="s">
        <v>1562</v>
      </c>
      <c r="B188" s="1365"/>
      <c r="C188" s="1365"/>
      <c r="D188" s="1365"/>
      <c r="E188" s="1365"/>
      <c r="F188" s="1365"/>
      <c r="G188" s="1365"/>
      <c r="H188" s="1365"/>
      <c r="I188" s="1365"/>
      <c r="J188" s="1365"/>
      <c r="K188" s="1392">
        <f t="shared" si="16"/>
        <v>0</v>
      </c>
      <c r="L188" s="1354"/>
      <c r="M188" s="787"/>
      <c r="N188" s="787"/>
      <c r="O188" s="787"/>
      <c r="P188" s="787"/>
      <c r="Q188" s="787"/>
      <c r="R188" s="787"/>
      <c r="S188" s="787"/>
      <c r="T188" s="787"/>
      <c r="U188" s="787"/>
      <c r="V188" s="787"/>
      <c r="W188" s="787"/>
      <c r="X188" s="787"/>
      <c r="Y188" s="787"/>
      <c r="Z188" s="787"/>
      <c r="AA188" s="787"/>
      <c r="AB188" s="787"/>
      <c r="AC188" s="787"/>
      <c r="AD188" s="787"/>
      <c r="AE188" s="787"/>
      <c r="AF188" s="787"/>
    </row>
    <row r="189" spans="1:32" ht="15" hidden="1" customHeight="1" x14ac:dyDescent="0.25">
      <c r="A189" s="1400" t="s">
        <v>1563</v>
      </c>
      <c r="B189" s="1365"/>
      <c r="C189" s="1365"/>
      <c r="D189" s="1365"/>
      <c r="E189" s="1365"/>
      <c r="F189" s="1365"/>
      <c r="G189" s="1365"/>
      <c r="H189" s="1365"/>
      <c r="I189" s="1365"/>
      <c r="J189" s="1365"/>
      <c r="K189" s="1392">
        <f t="shared" si="16"/>
        <v>0</v>
      </c>
      <c r="L189" s="1354"/>
      <c r="M189" s="787"/>
      <c r="N189" s="787"/>
      <c r="O189" s="787"/>
      <c r="P189" s="787"/>
      <c r="Q189" s="787"/>
      <c r="R189" s="787"/>
      <c r="S189" s="787"/>
      <c r="T189" s="787"/>
      <c r="U189" s="787"/>
      <c r="V189" s="787"/>
      <c r="W189" s="787"/>
      <c r="X189" s="787"/>
      <c r="Y189" s="787"/>
      <c r="Z189" s="787"/>
      <c r="AA189" s="787"/>
      <c r="AB189" s="787"/>
      <c r="AC189" s="787"/>
      <c r="AD189" s="787"/>
      <c r="AE189" s="787"/>
      <c r="AF189" s="787"/>
    </row>
    <row r="190" spans="1:32" ht="15" hidden="1" customHeight="1" x14ac:dyDescent="0.25">
      <c r="A190" s="1400" t="s">
        <v>1564</v>
      </c>
      <c r="B190" s="1365"/>
      <c r="C190" s="1365"/>
      <c r="D190" s="1365"/>
      <c r="E190" s="1365"/>
      <c r="F190" s="1365"/>
      <c r="G190" s="1365"/>
      <c r="H190" s="1365"/>
      <c r="I190" s="1365"/>
      <c r="J190" s="1365"/>
      <c r="K190" s="1392">
        <f t="shared" si="16"/>
        <v>0</v>
      </c>
      <c r="L190" s="1354"/>
      <c r="M190" s="787"/>
      <c r="N190" s="787"/>
      <c r="O190" s="787"/>
      <c r="P190" s="787"/>
      <c r="Q190" s="787"/>
      <c r="R190" s="787"/>
      <c r="S190" s="787"/>
      <c r="T190" s="787"/>
      <c r="U190" s="787"/>
      <c r="V190" s="787"/>
      <c r="W190" s="787"/>
      <c r="X190" s="787"/>
      <c r="Y190" s="787"/>
      <c r="Z190" s="787"/>
      <c r="AA190" s="787"/>
      <c r="AB190" s="787"/>
      <c r="AC190" s="787"/>
      <c r="AD190" s="787"/>
      <c r="AE190" s="787"/>
      <c r="AF190" s="787"/>
    </row>
    <row r="191" spans="1:32" ht="15.6" customHeight="1" x14ac:dyDescent="0.25">
      <c r="A191" s="1364" t="s">
        <v>2321</v>
      </c>
      <c r="B191" s="1365"/>
      <c r="C191" s="1365"/>
      <c r="D191" s="1365"/>
      <c r="E191" s="1365"/>
      <c r="F191" s="1365"/>
      <c r="G191" s="1365"/>
      <c r="H191" s="1365"/>
      <c r="I191" s="1365">
        <v>450</v>
      </c>
      <c r="J191" s="1365"/>
      <c r="K191" s="1392">
        <f t="shared" si="16"/>
        <v>450</v>
      </c>
      <c r="L191" s="1354"/>
      <c r="M191" s="787"/>
      <c r="N191" s="787"/>
      <c r="O191" s="787"/>
      <c r="P191" s="787"/>
      <c r="Q191" s="787"/>
      <c r="R191" s="787"/>
      <c r="S191" s="787"/>
      <c r="T191" s="787"/>
      <c r="U191" s="787"/>
      <c r="V191" s="787"/>
      <c r="W191" s="787"/>
      <c r="X191" s="787"/>
      <c r="Y191" s="787"/>
      <c r="Z191" s="787"/>
      <c r="AA191" s="787"/>
      <c r="AB191" s="787"/>
      <c r="AC191" s="787"/>
      <c r="AD191" s="787"/>
      <c r="AE191" s="787"/>
      <c r="AF191" s="787"/>
    </row>
    <row r="192" spans="1:32" ht="15" hidden="1" customHeight="1" x14ac:dyDescent="0.25">
      <c r="A192" s="1400" t="s">
        <v>1871</v>
      </c>
      <c r="B192" s="1365"/>
      <c r="C192" s="1365"/>
      <c r="D192" s="1365"/>
      <c r="E192" s="1365"/>
      <c r="F192" s="1365"/>
      <c r="G192" s="1365"/>
      <c r="H192" s="1365"/>
      <c r="I192" s="1365"/>
      <c r="J192" s="1365"/>
      <c r="K192" s="1392">
        <f t="shared" si="16"/>
        <v>0</v>
      </c>
      <c r="L192" s="1354"/>
      <c r="M192" s="787"/>
      <c r="N192" s="787"/>
      <c r="O192" s="787"/>
      <c r="P192" s="787"/>
      <c r="Q192" s="787"/>
      <c r="R192" s="787"/>
      <c r="S192" s="787"/>
      <c r="T192" s="787"/>
      <c r="U192" s="787"/>
      <c r="V192" s="787"/>
      <c r="W192" s="787"/>
      <c r="X192" s="787"/>
      <c r="Y192" s="787"/>
      <c r="Z192" s="787"/>
      <c r="AA192" s="787"/>
      <c r="AB192" s="787"/>
      <c r="AC192" s="787"/>
      <c r="AD192" s="787"/>
      <c r="AE192" s="787"/>
      <c r="AF192" s="787"/>
    </row>
    <row r="193" spans="1:32" ht="15" hidden="1" customHeight="1" x14ac:dyDescent="0.25">
      <c r="A193" s="1400" t="s">
        <v>1624</v>
      </c>
      <c r="B193" s="1365"/>
      <c r="C193" s="1365"/>
      <c r="D193" s="1365"/>
      <c r="E193" s="1365"/>
      <c r="F193" s="1365"/>
      <c r="G193" s="1365"/>
      <c r="H193" s="1365"/>
      <c r="I193" s="1365"/>
      <c r="J193" s="1365"/>
      <c r="K193" s="1392">
        <f t="shared" si="16"/>
        <v>0</v>
      </c>
      <c r="L193" s="1354"/>
      <c r="M193" s="787"/>
      <c r="N193" s="787"/>
      <c r="O193" s="787"/>
      <c r="P193" s="787"/>
      <c r="Q193" s="787"/>
      <c r="R193" s="787"/>
      <c r="S193" s="787"/>
      <c r="T193" s="787"/>
      <c r="U193" s="787"/>
      <c r="V193" s="787"/>
      <c r="W193" s="787"/>
      <c r="X193" s="787"/>
      <c r="Y193" s="787"/>
      <c r="Z193" s="787"/>
      <c r="AA193" s="787"/>
      <c r="AB193" s="787"/>
      <c r="AC193" s="787"/>
      <c r="AD193" s="787"/>
      <c r="AE193" s="787"/>
      <c r="AF193" s="787"/>
    </row>
    <row r="194" spans="1:32" ht="15" hidden="1" customHeight="1" x14ac:dyDescent="0.25">
      <c r="A194" s="1400" t="s">
        <v>1567</v>
      </c>
      <c r="B194" s="1365"/>
      <c r="C194" s="1365"/>
      <c r="D194" s="1365"/>
      <c r="E194" s="1365"/>
      <c r="F194" s="1365"/>
      <c r="G194" s="1365"/>
      <c r="H194" s="1365"/>
      <c r="I194" s="1365"/>
      <c r="J194" s="1365"/>
      <c r="K194" s="1392">
        <f t="shared" si="16"/>
        <v>0</v>
      </c>
      <c r="L194" s="1354"/>
      <c r="M194" s="787"/>
      <c r="N194" s="787"/>
      <c r="O194" s="787"/>
      <c r="P194" s="787"/>
      <c r="Q194" s="787"/>
      <c r="R194" s="787"/>
      <c r="S194" s="787"/>
      <c r="T194" s="787"/>
      <c r="U194" s="787"/>
      <c r="V194" s="787"/>
      <c r="W194" s="787"/>
      <c r="X194" s="787"/>
      <c r="Y194" s="787"/>
      <c r="Z194" s="787"/>
      <c r="AA194" s="787"/>
      <c r="AB194" s="787"/>
      <c r="AC194" s="787"/>
      <c r="AD194" s="787"/>
      <c r="AE194" s="787"/>
      <c r="AF194" s="787"/>
    </row>
    <row r="195" spans="1:32" ht="0.6" customHeight="1" x14ac:dyDescent="0.25">
      <c r="A195" s="1400" t="s">
        <v>1566</v>
      </c>
      <c r="B195" s="1365"/>
      <c r="C195" s="1365">
        <v>100000</v>
      </c>
      <c r="D195" s="1365"/>
      <c r="E195" s="1365"/>
      <c r="F195" s="1365"/>
      <c r="G195" s="1365">
        <v>100000</v>
      </c>
      <c r="H195" s="1365"/>
      <c r="I195" s="1365"/>
      <c r="J195" s="1365"/>
      <c r="K195" s="1392">
        <f t="shared" si="16"/>
        <v>200000</v>
      </c>
      <c r="L195" s="1354"/>
      <c r="M195" s="787"/>
      <c r="N195" s="787"/>
      <c r="O195" s="787"/>
      <c r="P195" s="787"/>
      <c r="Q195" s="787"/>
      <c r="R195" s="787"/>
      <c r="S195" s="787"/>
      <c r="T195" s="787"/>
      <c r="U195" s="787"/>
      <c r="V195" s="787"/>
      <c r="W195" s="787"/>
      <c r="X195" s="787"/>
      <c r="Y195" s="787"/>
      <c r="Z195" s="787"/>
      <c r="AA195" s="787"/>
      <c r="AB195" s="787"/>
      <c r="AC195" s="787"/>
      <c r="AD195" s="787"/>
      <c r="AE195" s="787"/>
      <c r="AF195" s="787"/>
    </row>
    <row r="196" spans="1:32" x14ac:dyDescent="0.25">
      <c r="A196" s="1364" t="s">
        <v>1557</v>
      </c>
      <c r="B196" s="1365"/>
      <c r="C196" s="1365"/>
      <c r="D196" s="1365"/>
      <c r="E196" s="1365"/>
      <c r="F196" s="1365"/>
      <c r="G196" s="1365">
        <v>100</v>
      </c>
      <c r="H196" s="1365"/>
      <c r="I196" s="1365">
        <v>700</v>
      </c>
      <c r="J196" s="1365"/>
      <c r="K196" s="1392">
        <f t="shared" si="16"/>
        <v>800</v>
      </c>
      <c r="L196" s="1354"/>
      <c r="M196" s="787"/>
      <c r="N196" s="787"/>
      <c r="O196" s="787"/>
      <c r="P196" s="787"/>
      <c r="Q196" s="787"/>
      <c r="R196" s="787"/>
      <c r="S196" s="787"/>
      <c r="T196" s="787"/>
      <c r="U196" s="787"/>
      <c r="V196" s="787"/>
      <c r="W196" s="787"/>
      <c r="X196" s="787"/>
      <c r="Y196" s="787"/>
      <c r="Z196" s="787"/>
      <c r="AA196" s="787"/>
      <c r="AB196" s="787"/>
      <c r="AC196" s="787"/>
      <c r="AD196" s="787"/>
      <c r="AE196" s="787"/>
      <c r="AF196" s="787"/>
    </row>
    <row r="197" spans="1:32" hidden="1" x14ac:dyDescent="0.25">
      <c r="A197" s="1400" t="s">
        <v>1568</v>
      </c>
      <c r="B197" s="1365"/>
      <c r="C197" s="1365"/>
      <c r="D197" s="1365"/>
      <c r="E197" s="1365"/>
      <c r="F197" s="1365"/>
      <c r="G197" s="1365"/>
      <c r="H197" s="1365"/>
      <c r="I197" s="1365"/>
      <c r="J197" s="1365"/>
      <c r="K197" s="1392">
        <f t="shared" si="16"/>
        <v>0</v>
      </c>
      <c r="L197" s="1354"/>
      <c r="M197" s="787"/>
      <c r="N197" s="787"/>
      <c r="O197" s="787"/>
      <c r="P197" s="787"/>
      <c r="Q197" s="787"/>
      <c r="R197" s="787"/>
      <c r="S197" s="787"/>
      <c r="T197" s="787"/>
      <c r="U197" s="787"/>
      <c r="V197" s="787"/>
      <c r="W197" s="787"/>
      <c r="X197" s="787"/>
      <c r="Y197" s="787"/>
      <c r="Z197" s="787"/>
      <c r="AA197" s="787"/>
      <c r="AB197" s="787"/>
      <c r="AC197" s="787"/>
      <c r="AD197" s="787"/>
      <c r="AE197" s="787"/>
      <c r="AF197" s="787"/>
    </row>
    <row r="198" spans="1:32" hidden="1" x14ac:dyDescent="0.25">
      <c r="A198" s="1370" t="s">
        <v>1541</v>
      </c>
      <c r="B198" s="1365">
        <f t="shared" ref="B198:J198" si="18">B164+B166+B167+B168+B169+B170+B171+B172+B175+B176+B177+B179+B180+B182+B184+B186+B190+B193+B196+B197+B187+B191+B192+B194+B188+B189+B183+B185+B165+B181</f>
        <v>0</v>
      </c>
      <c r="C198" s="1365">
        <f t="shared" si="18"/>
        <v>900</v>
      </c>
      <c r="D198" s="1365">
        <f t="shared" si="18"/>
        <v>0</v>
      </c>
      <c r="E198" s="1365">
        <f t="shared" si="18"/>
        <v>0</v>
      </c>
      <c r="F198" s="1365">
        <f t="shared" si="18"/>
        <v>0</v>
      </c>
      <c r="G198" s="1365">
        <f t="shared" si="18"/>
        <v>600</v>
      </c>
      <c r="H198" s="1365">
        <f t="shared" si="18"/>
        <v>0</v>
      </c>
      <c r="I198" s="1365">
        <f t="shared" si="18"/>
        <v>3040</v>
      </c>
      <c r="J198" s="1365">
        <f t="shared" si="18"/>
        <v>0</v>
      </c>
      <c r="K198" s="1392">
        <f t="shared" si="16"/>
        <v>4540</v>
      </c>
      <c r="L198" s="1354"/>
      <c r="M198" s="787"/>
      <c r="N198" s="787"/>
      <c r="O198" s="787"/>
      <c r="P198" s="787"/>
      <c r="Q198" s="787"/>
      <c r="R198" s="787"/>
      <c r="S198" s="787"/>
      <c r="T198" s="787"/>
      <c r="U198" s="787"/>
      <c r="V198" s="787"/>
      <c r="W198" s="787"/>
      <c r="X198" s="787"/>
      <c r="Y198" s="787"/>
      <c r="Z198" s="787"/>
      <c r="AA198" s="787"/>
      <c r="AB198" s="787"/>
      <c r="AC198" s="787"/>
      <c r="AD198" s="787"/>
      <c r="AE198" s="787"/>
      <c r="AF198" s="787"/>
    </row>
    <row r="199" spans="1:32" x14ac:dyDescent="0.25">
      <c r="A199" s="1400" t="s">
        <v>1565</v>
      </c>
      <c r="B199" s="1365"/>
      <c r="C199" s="1365"/>
      <c r="D199" s="1365">
        <v>100</v>
      </c>
      <c r="E199" s="1365"/>
      <c r="F199" s="1365"/>
      <c r="G199" s="1365"/>
      <c r="H199" s="1365"/>
      <c r="I199" s="1365"/>
      <c r="J199" s="1365"/>
      <c r="K199" s="1392">
        <f t="shared" si="16"/>
        <v>100</v>
      </c>
      <c r="L199" s="1354"/>
      <c r="M199" s="787"/>
      <c r="N199" s="787"/>
      <c r="O199" s="787"/>
      <c r="P199" s="787"/>
      <c r="Q199" s="787"/>
      <c r="R199" s="787"/>
      <c r="S199" s="787"/>
      <c r="T199" s="787"/>
      <c r="U199" s="787"/>
      <c r="V199" s="787"/>
      <c r="W199" s="787"/>
      <c r="X199" s="787"/>
      <c r="Y199" s="787"/>
      <c r="Z199" s="787"/>
      <c r="AA199" s="787"/>
      <c r="AB199" s="787"/>
      <c r="AC199" s="787"/>
      <c r="AD199" s="787"/>
      <c r="AE199" s="787"/>
      <c r="AF199" s="787"/>
    </row>
    <row r="200" spans="1:32" hidden="1" x14ac:dyDescent="0.25">
      <c r="A200" s="1370" t="s">
        <v>1573</v>
      </c>
      <c r="B200" s="1365"/>
      <c r="C200" s="1365"/>
      <c r="D200" s="1365"/>
      <c r="E200" s="1365"/>
      <c r="F200" s="1365"/>
      <c r="G200" s="1365"/>
      <c r="H200" s="1365"/>
      <c r="I200" s="1365"/>
      <c r="J200" s="1365"/>
      <c r="K200" s="1392">
        <f t="shared" si="16"/>
        <v>0</v>
      </c>
      <c r="L200" s="1354"/>
      <c r="M200" s="787"/>
      <c r="N200" s="787"/>
      <c r="O200" s="787"/>
      <c r="P200" s="787"/>
      <c r="Q200" s="787"/>
      <c r="R200" s="787"/>
      <c r="S200" s="787"/>
      <c r="T200" s="787"/>
      <c r="U200" s="787"/>
      <c r="V200" s="787"/>
      <c r="W200" s="787"/>
      <c r="X200" s="787"/>
      <c r="Y200" s="787"/>
      <c r="Z200" s="787"/>
      <c r="AA200" s="787"/>
      <c r="AB200" s="787"/>
      <c r="AC200" s="787"/>
      <c r="AD200" s="787"/>
      <c r="AE200" s="787"/>
      <c r="AF200" s="787"/>
    </row>
    <row r="201" spans="1:32" ht="15" hidden="1" customHeight="1" x14ac:dyDescent="0.25">
      <c r="A201" s="1391" t="s">
        <v>1570</v>
      </c>
      <c r="B201" s="1365"/>
      <c r="C201" s="1365">
        <v>900000</v>
      </c>
      <c r="D201" s="1365">
        <v>50000</v>
      </c>
      <c r="E201" s="1365">
        <v>100000</v>
      </c>
      <c r="F201" s="1365"/>
      <c r="G201" s="1365"/>
      <c r="H201" s="1365"/>
      <c r="I201" s="1365"/>
      <c r="J201" s="1365"/>
      <c r="K201" s="1392">
        <f t="shared" si="16"/>
        <v>1050000</v>
      </c>
      <c r="L201" s="1354"/>
      <c r="M201" s="787"/>
      <c r="N201" s="787"/>
      <c r="O201" s="787"/>
      <c r="P201" s="787"/>
      <c r="Q201" s="787"/>
      <c r="R201" s="787"/>
      <c r="S201" s="787"/>
      <c r="T201" s="787"/>
      <c r="U201" s="787"/>
      <c r="V201" s="787"/>
      <c r="W201" s="787"/>
      <c r="X201" s="787"/>
      <c r="Y201" s="787"/>
      <c r="Z201" s="787"/>
      <c r="AA201" s="787"/>
      <c r="AB201" s="787"/>
      <c r="AC201" s="787"/>
      <c r="AD201" s="787"/>
      <c r="AE201" s="787"/>
      <c r="AF201" s="787"/>
    </row>
    <row r="202" spans="1:32" ht="15" hidden="1" customHeight="1" x14ac:dyDescent="0.25">
      <c r="A202" s="1391" t="s">
        <v>1570</v>
      </c>
      <c r="B202" s="1365"/>
      <c r="C202" s="1365"/>
      <c r="D202" s="1365"/>
      <c r="E202" s="1365"/>
      <c r="F202" s="1365"/>
      <c r="G202" s="1365"/>
      <c r="H202" s="1365"/>
      <c r="I202" s="1365"/>
      <c r="J202" s="1365"/>
      <c r="K202" s="1392">
        <f t="shared" si="16"/>
        <v>0</v>
      </c>
      <c r="L202" s="1354"/>
      <c r="M202" s="787"/>
      <c r="N202" s="787"/>
      <c r="O202" s="787"/>
      <c r="P202" s="787"/>
      <c r="Q202" s="787"/>
      <c r="R202" s="787"/>
      <c r="S202" s="787"/>
      <c r="T202" s="787"/>
      <c r="U202" s="787"/>
      <c r="V202" s="787"/>
      <c r="W202" s="787"/>
      <c r="X202" s="787"/>
      <c r="Y202" s="787"/>
      <c r="Z202" s="787"/>
      <c r="AA202" s="787"/>
      <c r="AB202" s="787"/>
      <c r="AC202" s="787"/>
      <c r="AD202" s="787"/>
      <c r="AE202" s="787"/>
      <c r="AF202" s="787"/>
    </row>
    <row r="203" spans="1:32" x14ac:dyDescent="0.25">
      <c r="A203" s="1400" t="s">
        <v>2322</v>
      </c>
      <c r="B203" s="1365"/>
      <c r="C203" s="1365">
        <v>100</v>
      </c>
      <c r="D203" s="1365"/>
      <c r="E203" s="1365"/>
      <c r="F203" s="1365"/>
      <c r="G203" s="1365">
        <v>100</v>
      </c>
      <c r="H203" s="1365">
        <f>SUM(H202)</f>
        <v>0</v>
      </c>
      <c r="I203" s="1365"/>
      <c r="J203" s="1365">
        <f>SUM(J202)</f>
        <v>0</v>
      </c>
      <c r="K203" s="1392">
        <f t="shared" si="16"/>
        <v>200</v>
      </c>
      <c r="L203" s="1404"/>
      <c r="M203" s="787"/>
      <c r="N203" s="787"/>
      <c r="O203" s="787"/>
      <c r="P203" s="787"/>
      <c r="Q203" s="787"/>
      <c r="R203" s="787"/>
      <c r="S203" s="787"/>
      <c r="T203" s="787"/>
      <c r="U203" s="787"/>
      <c r="V203" s="787"/>
      <c r="W203" s="787"/>
      <c r="X203" s="787"/>
      <c r="Y203" s="787"/>
      <c r="Z203" s="787"/>
      <c r="AA203" s="787"/>
      <c r="AB203" s="787"/>
      <c r="AC203" s="787"/>
      <c r="AD203" s="787"/>
      <c r="AE203" s="787"/>
      <c r="AF203" s="787"/>
    </row>
    <row r="204" spans="1:32" hidden="1" x14ac:dyDescent="0.25">
      <c r="A204" s="1391" t="s">
        <v>1571</v>
      </c>
      <c r="B204" s="1365"/>
      <c r="C204" s="1365"/>
      <c r="D204" s="1365"/>
      <c r="E204" s="1365"/>
      <c r="F204" s="1365"/>
      <c r="G204" s="1365"/>
      <c r="H204" s="1365"/>
      <c r="I204" s="1365"/>
      <c r="J204" s="1365"/>
      <c r="K204" s="1392">
        <f t="shared" si="16"/>
        <v>0</v>
      </c>
      <c r="L204" s="1404"/>
      <c r="M204" s="787"/>
      <c r="N204" s="787"/>
      <c r="O204" s="787"/>
      <c r="P204" s="787"/>
      <c r="Q204" s="787"/>
      <c r="R204" s="787"/>
      <c r="S204" s="787"/>
      <c r="T204" s="787"/>
      <c r="U204" s="787"/>
      <c r="V204" s="787"/>
      <c r="W204" s="787"/>
      <c r="X204" s="787"/>
      <c r="Y204" s="787"/>
      <c r="Z204" s="787"/>
      <c r="AA204" s="787"/>
      <c r="AB204" s="787"/>
      <c r="AC204" s="787"/>
      <c r="AD204" s="787"/>
      <c r="AE204" s="787"/>
      <c r="AF204" s="787"/>
    </row>
    <row r="205" spans="1:32" ht="16.2" customHeight="1" x14ac:dyDescent="0.25">
      <c r="A205" s="1391" t="s">
        <v>1872</v>
      </c>
      <c r="B205" s="1365"/>
      <c r="C205" s="1365">
        <v>900</v>
      </c>
      <c r="D205" s="1365">
        <v>50</v>
      </c>
      <c r="E205" s="1365">
        <v>100</v>
      </c>
      <c r="F205" s="1365"/>
      <c r="G205" s="1365"/>
      <c r="H205" s="1365"/>
      <c r="I205" s="1365"/>
      <c r="J205" s="1365"/>
      <c r="K205" s="1392">
        <f t="shared" si="16"/>
        <v>1050</v>
      </c>
      <c r="L205" s="1404"/>
      <c r="M205" s="787"/>
      <c r="N205" s="787"/>
      <c r="O205" s="787"/>
      <c r="P205" s="787"/>
      <c r="Q205" s="787"/>
      <c r="R205" s="787"/>
      <c r="S205" s="787"/>
      <c r="T205" s="787"/>
      <c r="U205" s="787"/>
      <c r="V205" s="787"/>
      <c r="W205" s="787"/>
      <c r="X205" s="787"/>
      <c r="Y205" s="787"/>
      <c r="Z205" s="787"/>
      <c r="AA205" s="787"/>
      <c r="AB205" s="787"/>
      <c r="AC205" s="787"/>
      <c r="AD205" s="787"/>
      <c r="AE205" s="787"/>
      <c r="AF205" s="787"/>
    </row>
    <row r="206" spans="1:32" ht="15" customHeight="1" x14ac:dyDescent="0.25">
      <c r="A206" s="1370" t="s">
        <v>1572</v>
      </c>
      <c r="B206" s="1365"/>
      <c r="C206" s="1365"/>
      <c r="D206" s="1365"/>
      <c r="E206" s="1365"/>
      <c r="F206" s="1365"/>
      <c r="G206" s="1365"/>
      <c r="H206" s="1365"/>
      <c r="I206" s="1365">
        <v>40</v>
      </c>
      <c r="J206" s="1365"/>
      <c r="K206" s="1392">
        <f t="shared" si="16"/>
        <v>40</v>
      </c>
      <c r="M206" s="787"/>
      <c r="N206" s="787"/>
      <c r="O206" s="787"/>
      <c r="P206" s="787"/>
      <c r="Q206" s="787"/>
      <c r="R206" s="787"/>
      <c r="S206" s="787"/>
      <c r="T206" s="787"/>
      <c r="U206" s="787"/>
      <c r="V206" s="787"/>
      <c r="W206" s="787"/>
      <c r="X206" s="787"/>
      <c r="Y206" s="787"/>
      <c r="Z206" s="787"/>
      <c r="AA206" s="787"/>
      <c r="AB206" s="787"/>
      <c r="AC206" s="787"/>
      <c r="AD206" s="787"/>
      <c r="AE206" s="787"/>
      <c r="AF206" s="787"/>
    </row>
    <row r="207" spans="1:32" hidden="1" x14ac:dyDescent="0.25">
      <c r="A207" s="1396" t="s">
        <v>1574</v>
      </c>
      <c r="B207" s="1365"/>
      <c r="C207" s="1365"/>
      <c r="D207" s="1365"/>
      <c r="E207" s="1365"/>
      <c r="F207" s="1365"/>
      <c r="G207" s="1365"/>
      <c r="H207" s="1365"/>
      <c r="I207" s="1365"/>
      <c r="J207" s="1365"/>
      <c r="K207" s="1392">
        <f t="shared" si="16"/>
        <v>0</v>
      </c>
      <c r="M207" s="787"/>
      <c r="N207" s="787"/>
      <c r="O207" s="787"/>
      <c r="P207" s="787"/>
      <c r="Q207" s="787"/>
      <c r="R207" s="787"/>
      <c r="S207" s="787"/>
      <c r="T207" s="787"/>
      <c r="U207" s="787"/>
      <c r="V207" s="787"/>
      <c r="W207" s="787"/>
      <c r="X207" s="787"/>
      <c r="Y207" s="787"/>
      <c r="Z207" s="787"/>
      <c r="AA207" s="787"/>
      <c r="AB207" s="787"/>
      <c r="AC207" s="787"/>
      <c r="AD207" s="787"/>
      <c r="AE207" s="787"/>
      <c r="AF207" s="787"/>
    </row>
    <row r="208" spans="1:32" hidden="1" x14ac:dyDescent="0.25">
      <c r="A208" s="1396" t="s">
        <v>1575</v>
      </c>
      <c r="B208" s="1365"/>
      <c r="C208" s="1365"/>
      <c r="D208" s="1365"/>
      <c r="E208" s="1365"/>
      <c r="F208" s="1365"/>
      <c r="G208" s="1365"/>
      <c r="H208" s="1365"/>
      <c r="I208" s="1365"/>
      <c r="J208" s="1365"/>
      <c r="K208" s="1392">
        <f t="shared" si="16"/>
        <v>0</v>
      </c>
      <c r="M208" s="787"/>
      <c r="N208" s="787"/>
      <c r="O208" s="787"/>
      <c r="P208" s="787"/>
      <c r="Q208" s="787"/>
      <c r="R208" s="787"/>
      <c r="S208" s="787"/>
      <c r="T208" s="787"/>
      <c r="U208" s="787"/>
      <c r="V208" s="787"/>
      <c r="W208" s="787"/>
      <c r="X208" s="787"/>
      <c r="Y208" s="787"/>
      <c r="Z208" s="787"/>
      <c r="AA208" s="787"/>
      <c r="AB208" s="787"/>
      <c r="AC208" s="787"/>
      <c r="AD208" s="787"/>
      <c r="AE208" s="787"/>
      <c r="AF208" s="787"/>
    </row>
    <row r="209" spans="1:32" ht="15" hidden="1" customHeight="1" x14ac:dyDescent="0.25">
      <c r="A209" s="1370" t="s">
        <v>1576</v>
      </c>
      <c r="B209" s="1365"/>
      <c r="C209" s="1365"/>
      <c r="D209" s="1365"/>
      <c r="E209" s="1365"/>
      <c r="F209" s="1365"/>
      <c r="G209" s="1365"/>
      <c r="H209" s="1365"/>
      <c r="I209" s="1365"/>
      <c r="J209" s="1365"/>
      <c r="K209" s="1392">
        <f t="shared" si="16"/>
        <v>0</v>
      </c>
      <c r="M209" s="787"/>
      <c r="N209" s="787"/>
      <c r="O209" s="787"/>
      <c r="P209" s="787"/>
      <c r="Q209" s="787"/>
      <c r="R209" s="787"/>
      <c r="S209" s="787"/>
      <c r="T209" s="787"/>
      <c r="U209" s="787"/>
      <c r="V209" s="787"/>
      <c r="W209" s="787"/>
      <c r="X209" s="787"/>
      <c r="Y209" s="787"/>
      <c r="Z209" s="787"/>
      <c r="AA209" s="787"/>
      <c r="AB209" s="787"/>
      <c r="AC209" s="787"/>
      <c r="AD209" s="787"/>
      <c r="AE209" s="787"/>
      <c r="AF209" s="787"/>
    </row>
    <row r="210" spans="1:32" ht="15" hidden="1" customHeight="1" x14ac:dyDescent="0.25">
      <c r="A210" s="1370" t="s">
        <v>1576</v>
      </c>
      <c r="B210" s="1365"/>
      <c r="C210" s="1365"/>
      <c r="D210" s="1365"/>
      <c r="E210" s="1365"/>
      <c r="F210" s="1365"/>
      <c r="G210" s="1365"/>
      <c r="H210" s="1365"/>
      <c r="I210" s="1365"/>
      <c r="J210" s="1365"/>
      <c r="K210" s="1392">
        <f t="shared" si="16"/>
        <v>0</v>
      </c>
      <c r="M210" s="844"/>
      <c r="N210" s="1401"/>
      <c r="O210" s="844"/>
      <c r="P210" s="787"/>
      <c r="Q210" s="787"/>
      <c r="R210" s="787"/>
      <c r="S210" s="787"/>
      <c r="T210" s="787"/>
      <c r="U210" s="787"/>
      <c r="V210" s="787"/>
      <c r="W210" s="787"/>
      <c r="X210" s="787"/>
      <c r="Y210" s="787"/>
      <c r="Z210" s="787"/>
      <c r="AA210" s="787"/>
      <c r="AB210" s="787"/>
      <c r="AC210" s="787"/>
      <c r="AD210" s="787"/>
      <c r="AE210" s="787"/>
      <c r="AF210" s="787"/>
    </row>
    <row r="211" spans="1:32" ht="15" hidden="1" customHeight="1" x14ac:dyDescent="0.25">
      <c r="A211" s="1370" t="s">
        <v>1576</v>
      </c>
      <c r="B211" s="1365"/>
      <c r="C211" s="1365"/>
      <c r="D211" s="1365"/>
      <c r="E211" s="1365"/>
      <c r="F211" s="1365"/>
      <c r="G211" s="1365"/>
      <c r="H211" s="1365"/>
      <c r="I211" s="1365"/>
      <c r="J211" s="1365"/>
      <c r="K211" s="1392">
        <f t="shared" si="16"/>
        <v>0</v>
      </c>
      <c r="M211" s="844"/>
      <c r="N211" s="1401"/>
      <c r="O211" s="844"/>
      <c r="P211" s="787"/>
      <c r="Q211" s="787"/>
      <c r="R211" s="787"/>
      <c r="S211" s="787"/>
      <c r="T211" s="787"/>
      <c r="U211" s="787"/>
      <c r="V211" s="787"/>
      <c r="W211" s="787"/>
      <c r="X211" s="787"/>
      <c r="Y211" s="787"/>
      <c r="Z211" s="787"/>
      <c r="AA211" s="787"/>
      <c r="AB211" s="787"/>
      <c r="AC211" s="787"/>
      <c r="AD211" s="787"/>
      <c r="AE211" s="787"/>
      <c r="AF211" s="787"/>
    </row>
    <row r="212" spans="1:32" ht="15" hidden="1" customHeight="1" x14ac:dyDescent="0.25">
      <c r="A212" s="1370" t="s">
        <v>1576</v>
      </c>
      <c r="B212" s="1365"/>
      <c r="C212" s="1365"/>
      <c r="D212" s="1365"/>
      <c r="E212" s="1365"/>
      <c r="F212" s="1365"/>
      <c r="G212" s="1365"/>
      <c r="H212" s="1365"/>
      <c r="I212" s="1365"/>
      <c r="J212" s="1365"/>
      <c r="K212" s="1392">
        <f t="shared" si="16"/>
        <v>0</v>
      </c>
      <c r="M212" s="844"/>
      <c r="N212" s="1401"/>
      <c r="O212" s="844"/>
      <c r="P212" s="787"/>
      <c r="Q212" s="787"/>
      <c r="R212" s="787"/>
      <c r="S212" s="787"/>
      <c r="T212" s="787"/>
      <c r="U212" s="787"/>
      <c r="V212" s="787"/>
      <c r="W212" s="787"/>
      <c r="X212" s="787"/>
      <c r="Y212" s="787"/>
      <c r="Z212" s="787"/>
      <c r="AA212" s="787"/>
      <c r="AB212" s="787"/>
      <c r="AC212" s="787"/>
      <c r="AD212" s="787"/>
      <c r="AE212" s="787"/>
      <c r="AF212" s="787"/>
    </row>
    <row r="213" spans="1:32" ht="15" hidden="1" customHeight="1" x14ac:dyDescent="0.25">
      <c r="A213" s="1370" t="s">
        <v>1873</v>
      </c>
      <c r="B213" s="1365">
        <f t="shared" ref="B213:J213" si="19">SUM(B209:B212)</f>
        <v>0</v>
      </c>
      <c r="C213" s="1365">
        <f t="shared" si="19"/>
        <v>0</v>
      </c>
      <c r="D213" s="1365">
        <f t="shared" si="19"/>
        <v>0</v>
      </c>
      <c r="E213" s="1365">
        <f t="shared" si="19"/>
        <v>0</v>
      </c>
      <c r="F213" s="1365">
        <f t="shared" si="19"/>
        <v>0</v>
      </c>
      <c r="G213" s="1365">
        <f t="shared" si="19"/>
        <v>0</v>
      </c>
      <c r="H213" s="1365">
        <f t="shared" si="19"/>
        <v>0</v>
      </c>
      <c r="I213" s="1365">
        <f t="shared" si="19"/>
        <v>0</v>
      </c>
      <c r="J213" s="1365">
        <f t="shared" si="19"/>
        <v>0</v>
      </c>
      <c r="K213" s="1392">
        <f t="shared" si="16"/>
        <v>0</v>
      </c>
      <c r="M213" s="844"/>
      <c r="N213" s="1401"/>
      <c r="O213" s="844"/>
      <c r="P213" s="787"/>
      <c r="Q213" s="787"/>
      <c r="R213" s="787"/>
      <c r="S213" s="787"/>
      <c r="T213" s="787"/>
      <c r="U213" s="787"/>
      <c r="V213" s="787"/>
      <c r="W213" s="787"/>
      <c r="X213" s="787"/>
      <c r="Y213" s="787"/>
      <c r="Z213" s="787"/>
      <c r="AA213" s="787"/>
      <c r="AB213" s="787"/>
      <c r="AC213" s="787"/>
      <c r="AD213" s="787"/>
      <c r="AE213" s="787"/>
      <c r="AF213" s="787"/>
    </row>
    <row r="214" spans="1:32" ht="15" hidden="1" customHeight="1" x14ac:dyDescent="0.25">
      <c r="A214" s="1370" t="s">
        <v>1583</v>
      </c>
      <c r="B214" s="1365"/>
      <c r="C214" s="1365"/>
      <c r="D214" s="1365"/>
      <c r="E214" s="1365"/>
      <c r="F214" s="1365"/>
      <c r="G214" s="1365"/>
      <c r="H214" s="1365"/>
      <c r="I214" s="1365"/>
      <c r="J214" s="1365"/>
      <c r="K214" s="1392">
        <f t="shared" si="16"/>
        <v>0</v>
      </c>
      <c r="M214" s="844"/>
      <c r="N214" s="1401"/>
      <c r="O214" s="844"/>
      <c r="P214" s="787"/>
      <c r="Q214" s="787"/>
      <c r="R214" s="787"/>
      <c r="S214" s="787"/>
      <c r="T214" s="787"/>
      <c r="U214" s="787"/>
      <c r="V214" s="787"/>
      <c r="W214" s="787"/>
      <c r="X214" s="787"/>
      <c r="Y214" s="787"/>
      <c r="Z214" s="787"/>
      <c r="AA214" s="787"/>
      <c r="AB214" s="787"/>
      <c r="AC214" s="787"/>
      <c r="AD214" s="787"/>
      <c r="AE214" s="787"/>
      <c r="AF214" s="787"/>
    </row>
    <row r="215" spans="1:32" ht="27.6" hidden="1" x14ac:dyDescent="0.25">
      <c r="A215" s="1370" t="s">
        <v>1579</v>
      </c>
      <c r="B215" s="1365"/>
      <c r="C215" s="1365"/>
      <c r="D215" s="1365"/>
      <c r="E215" s="1365"/>
      <c r="F215" s="1365"/>
      <c r="G215" s="1365"/>
      <c r="H215" s="1365"/>
      <c r="I215" s="1365"/>
      <c r="J215" s="1365"/>
      <c r="K215" s="1392">
        <f t="shared" si="16"/>
        <v>0</v>
      </c>
      <c r="M215" s="844"/>
      <c r="N215" s="1401"/>
      <c r="O215" s="844"/>
      <c r="P215" s="787"/>
      <c r="Q215" s="787"/>
      <c r="R215" s="787"/>
      <c r="S215" s="787"/>
      <c r="T215" s="787"/>
      <c r="U215" s="787"/>
      <c r="V215" s="787"/>
      <c r="W215" s="787"/>
      <c r="X215" s="787"/>
      <c r="Y215" s="787"/>
      <c r="Z215" s="787"/>
      <c r="AA215" s="787"/>
      <c r="AB215" s="787"/>
      <c r="AC215" s="787"/>
      <c r="AD215" s="787"/>
      <c r="AE215" s="787"/>
      <c r="AF215" s="787"/>
    </row>
    <row r="216" spans="1:32" hidden="1" x14ac:dyDescent="0.25">
      <c r="A216" s="1396" t="s">
        <v>1580</v>
      </c>
      <c r="B216" s="1365"/>
      <c r="C216" s="1365"/>
      <c r="D216" s="1365"/>
      <c r="E216" s="1365"/>
      <c r="F216" s="1365"/>
      <c r="G216" s="1365"/>
      <c r="H216" s="1365"/>
      <c r="I216" s="1365"/>
      <c r="J216" s="1365"/>
      <c r="K216" s="1392">
        <f t="shared" si="16"/>
        <v>0</v>
      </c>
      <c r="M216" s="844"/>
      <c r="N216" s="1401"/>
      <c r="O216" s="844"/>
      <c r="P216" s="787"/>
      <c r="Q216" s="787"/>
      <c r="R216" s="787"/>
      <c r="S216" s="787"/>
      <c r="T216" s="787"/>
      <c r="U216" s="787"/>
      <c r="V216" s="787"/>
      <c r="W216" s="787"/>
      <c r="X216" s="787"/>
      <c r="Y216" s="787"/>
      <c r="Z216" s="787"/>
      <c r="AA216" s="787"/>
      <c r="AB216" s="787"/>
      <c r="AC216" s="787"/>
      <c r="AD216" s="787"/>
      <c r="AE216" s="787"/>
      <c r="AF216" s="787"/>
    </row>
    <row r="217" spans="1:32" hidden="1" x14ac:dyDescent="0.25">
      <c r="A217" s="1396" t="s">
        <v>1581</v>
      </c>
      <c r="B217" s="1365"/>
      <c r="C217" s="1365"/>
      <c r="D217" s="1365"/>
      <c r="E217" s="1365"/>
      <c r="F217" s="1365"/>
      <c r="G217" s="1365"/>
      <c r="H217" s="1365"/>
      <c r="I217" s="1365"/>
      <c r="J217" s="1365"/>
      <c r="K217" s="1392">
        <f t="shared" si="16"/>
        <v>0</v>
      </c>
      <c r="M217" s="844"/>
      <c r="N217" s="1401"/>
      <c r="O217" s="844"/>
      <c r="P217" s="787"/>
      <c r="Q217" s="787"/>
      <c r="R217" s="787"/>
      <c r="S217" s="787"/>
      <c r="T217" s="787"/>
      <c r="U217" s="787"/>
      <c r="V217" s="787"/>
      <c r="W217" s="787"/>
      <c r="X217" s="787"/>
      <c r="Y217" s="787"/>
      <c r="Z217" s="787"/>
      <c r="AA217" s="787"/>
      <c r="AB217" s="787"/>
      <c r="AC217" s="787"/>
      <c r="AD217" s="787"/>
      <c r="AE217" s="787"/>
      <c r="AF217" s="787"/>
    </row>
    <row r="218" spans="1:32" hidden="1" x14ac:dyDescent="0.25">
      <c r="A218" s="1396" t="s">
        <v>1582</v>
      </c>
      <c r="B218" s="1365"/>
      <c r="C218" s="1365"/>
      <c r="D218" s="1365"/>
      <c r="E218" s="1365"/>
      <c r="F218" s="1365"/>
      <c r="G218" s="1365"/>
      <c r="H218" s="1365"/>
      <c r="I218" s="1365"/>
      <c r="J218" s="1365"/>
      <c r="K218" s="1392">
        <f t="shared" si="16"/>
        <v>0</v>
      </c>
      <c r="M218" s="844"/>
      <c r="N218" s="1401"/>
      <c r="O218" s="844"/>
      <c r="P218" s="787"/>
      <c r="Q218" s="787"/>
      <c r="R218" s="787"/>
      <c r="S218" s="787"/>
      <c r="T218" s="787"/>
      <c r="U218" s="787"/>
      <c r="V218" s="787"/>
      <c r="W218" s="787"/>
      <c r="X218" s="787"/>
      <c r="Y218" s="787"/>
      <c r="Z218" s="787"/>
      <c r="AA218" s="787"/>
      <c r="AB218" s="787"/>
      <c r="AC218" s="787"/>
      <c r="AD218" s="787"/>
      <c r="AE218" s="787"/>
      <c r="AF218" s="787"/>
    </row>
    <row r="219" spans="1:32" ht="16.2" hidden="1" customHeight="1" x14ac:dyDescent="0.25">
      <c r="K219" s="1355"/>
      <c r="M219" s="844"/>
      <c r="N219" s="1401"/>
      <c r="O219" s="844"/>
      <c r="P219" s="787"/>
      <c r="Q219" s="787"/>
      <c r="R219" s="787"/>
      <c r="S219" s="787"/>
      <c r="T219" s="787"/>
      <c r="U219" s="787"/>
      <c r="V219" s="787"/>
      <c r="W219" s="787"/>
      <c r="X219" s="787"/>
      <c r="Y219" s="787"/>
      <c r="Z219" s="787"/>
      <c r="AA219" s="787"/>
      <c r="AB219" s="787"/>
      <c r="AC219" s="787"/>
      <c r="AD219" s="787"/>
      <c r="AE219" s="787"/>
      <c r="AF219" s="787"/>
    </row>
    <row r="220" spans="1:32" hidden="1" x14ac:dyDescent="0.25">
      <c r="A220" s="1396" t="s">
        <v>1584</v>
      </c>
      <c r="B220" s="1365"/>
      <c r="C220" s="1365"/>
      <c r="D220" s="1365"/>
      <c r="E220" s="1365"/>
      <c r="F220" s="1365"/>
      <c r="G220" s="1365"/>
      <c r="H220" s="1365"/>
      <c r="I220" s="1365"/>
      <c r="J220" s="1365"/>
      <c r="K220" s="1392">
        <f t="shared" si="16"/>
        <v>0</v>
      </c>
      <c r="M220" s="844"/>
      <c r="N220" s="1401"/>
      <c r="O220" s="844"/>
      <c r="P220" s="787"/>
      <c r="Q220" s="787"/>
      <c r="R220" s="787"/>
      <c r="S220" s="787"/>
      <c r="T220" s="787"/>
      <c r="U220" s="787"/>
      <c r="V220" s="787"/>
      <c r="W220" s="787"/>
      <c r="X220" s="787"/>
      <c r="Y220" s="787"/>
      <c r="Z220" s="787"/>
      <c r="AA220" s="787"/>
      <c r="AB220" s="787"/>
      <c r="AC220" s="787"/>
      <c r="AD220" s="787"/>
      <c r="AE220" s="787"/>
      <c r="AF220" s="787"/>
    </row>
    <row r="221" spans="1:32" hidden="1" x14ac:dyDescent="0.25">
      <c r="A221" s="1370" t="s">
        <v>1587</v>
      </c>
      <c r="B221" s="1365"/>
      <c r="C221" s="1365"/>
      <c r="D221" s="1365"/>
      <c r="E221" s="1365"/>
      <c r="F221" s="1365"/>
      <c r="G221" s="1365"/>
      <c r="H221" s="1365"/>
      <c r="I221" s="1365"/>
      <c r="J221" s="1365"/>
      <c r="K221" s="1392">
        <f t="shared" si="16"/>
        <v>0</v>
      </c>
      <c r="M221" s="844"/>
      <c r="N221" s="1401"/>
      <c r="O221" s="844"/>
      <c r="P221" s="787"/>
      <c r="Q221" s="787"/>
      <c r="R221" s="787"/>
      <c r="S221" s="787"/>
      <c r="T221" s="787"/>
      <c r="U221" s="787"/>
      <c r="V221" s="787"/>
      <c r="W221" s="787"/>
      <c r="X221" s="787"/>
      <c r="Y221" s="787"/>
      <c r="Z221" s="787"/>
      <c r="AA221" s="787"/>
      <c r="AB221" s="787"/>
      <c r="AC221" s="787"/>
      <c r="AD221" s="787"/>
      <c r="AE221" s="787"/>
      <c r="AF221" s="787"/>
    </row>
    <row r="222" spans="1:32" x14ac:dyDescent="0.25">
      <c r="A222" s="1391" t="s">
        <v>1578</v>
      </c>
      <c r="B222" s="1365"/>
      <c r="C222" s="1365"/>
      <c r="D222" s="1365"/>
      <c r="E222" s="1365"/>
      <c r="F222" s="1365"/>
      <c r="G222" s="1365"/>
      <c r="H222" s="1365"/>
      <c r="I222" s="1365">
        <v>100</v>
      </c>
      <c r="J222" s="1365"/>
      <c r="K222" s="1392">
        <f t="shared" si="16"/>
        <v>100</v>
      </c>
      <c r="M222" s="844"/>
      <c r="N222" s="1401"/>
      <c r="O222" s="844"/>
      <c r="P222" s="787"/>
      <c r="Q222" s="787"/>
      <c r="R222" s="787"/>
      <c r="S222" s="787"/>
      <c r="T222" s="787"/>
      <c r="U222" s="787"/>
      <c r="V222" s="787"/>
      <c r="W222" s="787"/>
      <c r="X222" s="787"/>
      <c r="Y222" s="787"/>
      <c r="Z222" s="787"/>
      <c r="AA222" s="787"/>
      <c r="AB222" s="787"/>
      <c r="AC222" s="787"/>
      <c r="AD222" s="787"/>
      <c r="AE222" s="787"/>
      <c r="AF222" s="787"/>
    </row>
    <row r="223" spans="1:32" ht="15" hidden="1" customHeight="1" x14ac:dyDescent="0.25">
      <c r="A223" s="1396" t="s">
        <v>1588</v>
      </c>
      <c r="B223" s="1365"/>
      <c r="C223" s="1365"/>
      <c r="D223" s="1392"/>
      <c r="E223" s="1403"/>
      <c r="F223" s="1403"/>
      <c r="G223" s="1392"/>
      <c r="H223" s="1392"/>
      <c r="I223" s="1403"/>
      <c r="J223" s="1403"/>
      <c r="K223" s="1392">
        <f t="shared" si="16"/>
        <v>0</v>
      </c>
      <c r="M223" s="844"/>
      <c r="N223" s="1401"/>
      <c r="O223" s="844"/>
      <c r="P223" s="787"/>
      <c r="Q223" s="787"/>
      <c r="R223" s="787"/>
      <c r="S223" s="787"/>
      <c r="T223" s="787"/>
      <c r="U223" s="787"/>
      <c r="V223" s="787"/>
      <c r="W223" s="787"/>
      <c r="X223" s="787"/>
      <c r="Y223" s="787"/>
      <c r="Z223" s="787"/>
      <c r="AA223" s="787"/>
      <c r="AB223" s="787"/>
      <c r="AC223" s="787"/>
      <c r="AD223" s="787"/>
      <c r="AE223" s="787"/>
      <c r="AF223" s="787"/>
    </row>
    <row r="224" spans="1:32" ht="15" hidden="1" customHeight="1" x14ac:dyDescent="0.25">
      <c r="A224" s="1364" t="s">
        <v>1592</v>
      </c>
      <c r="B224" s="1365"/>
      <c r="C224" s="1365"/>
      <c r="D224" s="1365"/>
      <c r="E224" s="1365"/>
      <c r="F224" s="1365"/>
      <c r="G224" s="1365"/>
      <c r="H224" s="1365"/>
      <c r="I224" s="1365"/>
      <c r="J224" s="1365"/>
      <c r="K224" s="1392">
        <f t="shared" si="16"/>
        <v>0</v>
      </c>
      <c r="M224" s="844"/>
      <c r="N224" s="1401"/>
      <c r="O224" s="844"/>
      <c r="P224" s="787"/>
      <c r="Q224" s="787"/>
      <c r="R224" s="787"/>
      <c r="S224" s="787"/>
      <c r="T224" s="787"/>
      <c r="U224" s="787"/>
      <c r="V224" s="787"/>
      <c r="W224" s="787"/>
      <c r="X224" s="787"/>
      <c r="Y224" s="787"/>
      <c r="Z224" s="787"/>
      <c r="AA224" s="787"/>
      <c r="AB224" s="787"/>
      <c r="AC224" s="787"/>
      <c r="AD224" s="787"/>
      <c r="AE224" s="787"/>
      <c r="AF224" s="787"/>
    </row>
    <row r="225" spans="1:32" ht="15.6" customHeight="1" x14ac:dyDescent="0.25">
      <c r="A225" s="1396" t="s">
        <v>1585</v>
      </c>
      <c r="B225" s="1365"/>
      <c r="C225" s="1365">
        <v>100</v>
      </c>
      <c r="D225" s="1365"/>
      <c r="E225" s="1365"/>
      <c r="F225" s="1365"/>
      <c r="G225" s="1365"/>
      <c r="H225" s="1365"/>
      <c r="I225" s="1365"/>
      <c r="J225" s="1365"/>
      <c r="K225" s="1392">
        <f t="shared" si="16"/>
        <v>100</v>
      </c>
      <c r="M225" s="844"/>
      <c r="N225" s="1401"/>
      <c r="O225" s="844"/>
      <c r="P225" s="787"/>
      <c r="Q225" s="787"/>
      <c r="R225" s="787"/>
      <c r="S225" s="787"/>
      <c r="T225" s="787"/>
      <c r="U225" s="787"/>
      <c r="V225" s="787"/>
      <c r="W225" s="787"/>
      <c r="X225" s="787"/>
      <c r="Y225" s="787"/>
      <c r="Z225" s="787"/>
      <c r="AA225" s="787"/>
      <c r="AB225" s="787"/>
      <c r="AC225" s="787"/>
      <c r="AD225" s="787"/>
      <c r="AE225" s="787"/>
      <c r="AF225" s="787"/>
    </row>
    <row r="226" spans="1:32" hidden="1" x14ac:dyDescent="0.25">
      <c r="A226" s="1364" t="s">
        <v>1589</v>
      </c>
      <c r="B226" s="1365"/>
      <c r="C226" s="1365"/>
      <c r="D226" s="1365"/>
      <c r="E226" s="1365"/>
      <c r="F226" s="1365"/>
      <c r="G226" s="1365"/>
      <c r="H226" s="1365"/>
      <c r="I226" s="1365"/>
      <c r="J226" s="1365"/>
      <c r="K226" s="1392">
        <f t="shared" si="16"/>
        <v>0</v>
      </c>
      <c r="M226" s="844"/>
      <c r="N226" s="1401"/>
      <c r="O226" s="844"/>
      <c r="P226" s="787"/>
      <c r="Q226" s="787"/>
      <c r="R226" s="787"/>
      <c r="S226" s="787"/>
      <c r="T226" s="787"/>
      <c r="U226" s="787"/>
      <c r="V226" s="787"/>
      <c r="W226" s="787"/>
      <c r="X226" s="787"/>
      <c r="Y226" s="787"/>
      <c r="Z226" s="787"/>
      <c r="AA226" s="787"/>
      <c r="AB226" s="787"/>
      <c r="AC226" s="787"/>
      <c r="AD226" s="787"/>
      <c r="AE226" s="787"/>
      <c r="AF226" s="787"/>
    </row>
    <row r="227" spans="1:32" hidden="1" x14ac:dyDescent="0.25">
      <c r="A227" s="1364" t="s">
        <v>1590</v>
      </c>
      <c r="B227" s="1365"/>
      <c r="C227" s="1365">
        <f t="shared" ref="C227:J227" si="20">SUM(C226:C226)</f>
        <v>0</v>
      </c>
      <c r="D227" s="1365">
        <f t="shared" si="20"/>
        <v>0</v>
      </c>
      <c r="E227" s="1365">
        <f t="shared" si="20"/>
        <v>0</v>
      </c>
      <c r="F227" s="1365">
        <f t="shared" si="20"/>
        <v>0</v>
      </c>
      <c r="G227" s="1365">
        <f t="shared" si="20"/>
        <v>0</v>
      </c>
      <c r="H227" s="1365">
        <f t="shared" si="20"/>
        <v>0</v>
      </c>
      <c r="I227" s="1365">
        <f t="shared" si="20"/>
        <v>0</v>
      </c>
      <c r="J227" s="1365">
        <f t="shared" si="20"/>
        <v>0</v>
      </c>
      <c r="K227" s="1392">
        <f t="shared" si="16"/>
        <v>0</v>
      </c>
      <c r="L227" s="1354"/>
      <c r="M227" s="787"/>
      <c r="N227" s="787"/>
      <c r="O227" s="787"/>
      <c r="P227" s="787"/>
      <c r="Q227" s="787"/>
      <c r="R227" s="787"/>
      <c r="S227" s="787"/>
      <c r="T227" s="787"/>
      <c r="U227" s="787"/>
      <c r="V227" s="787"/>
      <c r="W227" s="787"/>
      <c r="X227" s="787"/>
      <c r="Y227" s="787"/>
      <c r="Z227" s="787"/>
      <c r="AA227" s="787"/>
      <c r="AB227" s="787"/>
      <c r="AC227" s="787"/>
      <c r="AD227" s="787"/>
      <c r="AE227" s="787"/>
      <c r="AF227" s="787"/>
    </row>
    <row r="228" spans="1:32" ht="18.600000000000001" customHeight="1" x14ac:dyDescent="0.25">
      <c r="A228" s="1370" t="s">
        <v>1586</v>
      </c>
      <c r="B228" s="1365">
        <v>40</v>
      </c>
      <c r="C228" s="1365"/>
      <c r="D228" s="1365"/>
      <c r="E228" s="1365"/>
      <c r="F228" s="1365"/>
      <c r="G228" s="1365"/>
      <c r="H228" s="1365"/>
      <c r="I228" s="1365"/>
      <c r="J228" s="1365"/>
      <c r="K228" s="1392">
        <f t="shared" si="16"/>
        <v>40</v>
      </c>
      <c r="L228" s="1405"/>
      <c r="M228" s="1406"/>
      <c r="N228" s="787"/>
      <c r="O228" s="787"/>
      <c r="P228" s="787"/>
      <c r="Q228" s="787"/>
      <c r="R228" s="787"/>
      <c r="S228" s="787"/>
      <c r="T228" s="787"/>
      <c r="U228" s="787"/>
      <c r="V228" s="787"/>
      <c r="W228" s="787"/>
      <c r="X228" s="787"/>
      <c r="Y228" s="787"/>
      <c r="Z228" s="787"/>
      <c r="AA228" s="787"/>
      <c r="AB228" s="787"/>
      <c r="AC228" s="787"/>
      <c r="AD228" s="787"/>
      <c r="AE228" s="787"/>
      <c r="AF228" s="787"/>
    </row>
    <row r="229" spans="1:32" ht="15" hidden="1" customHeight="1" x14ac:dyDescent="0.25">
      <c r="A229" s="1370" t="s">
        <v>1593</v>
      </c>
      <c r="B229" s="1365"/>
      <c r="C229" s="1365"/>
      <c r="D229" s="1365"/>
      <c r="E229" s="1365"/>
      <c r="F229" s="1365"/>
      <c r="G229" s="1365"/>
      <c r="H229" s="1365"/>
      <c r="I229" s="1365"/>
      <c r="J229" s="1365"/>
      <c r="K229" s="1392">
        <f t="shared" si="16"/>
        <v>0</v>
      </c>
      <c r="L229" s="1354"/>
      <c r="M229" s="787"/>
      <c r="N229" s="787"/>
      <c r="O229" s="787"/>
      <c r="P229" s="787"/>
      <c r="Q229" s="787"/>
      <c r="R229" s="787"/>
      <c r="S229" s="787"/>
      <c r="T229" s="787"/>
      <c r="U229" s="787"/>
      <c r="V229" s="787"/>
      <c r="W229" s="787"/>
      <c r="X229" s="787"/>
      <c r="Y229" s="787"/>
      <c r="Z229" s="787"/>
      <c r="AA229" s="787"/>
      <c r="AB229" s="787"/>
      <c r="AC229" s="787"/>
      <c r="AD229" s="787"/>
      <c r="AE229" s="787"/>
      <c r="AF229" s="787"/>
    </row>
    <row r="230" spans="1:32" ht="15" hidden="1" customHeight="1" x14ac:dyDescent="0.25">
      <c r="A230" s="1400" t="s">
        <v>1594</v>
      </c>
      <c r="B230" s="1365"/>
      <c r="C230" s="1365"/>
      <c r="D230" s="1365"/>
      <c r="E230" s="1365"/>
      <c r="F230" s="1365"/>
      <c r="G230" s="1365"/>
      <c r="H230" s="1365"/>
      <c r="I230" s="1365">
        <v>150000</v>
      </c>
      <c r="J230" s="1365"/>
      <c r="K230" s="1392">
        <f t="shared" si="16"/>
        <v>150000</v>
      </c>
      <c r="L230" s="1354"/>
      <c r="M230" s="787"/>
      <c r="N230" s="787"/>
      <c r="O230" s="787"/>
      <c r="P230" s="787"/>
      <c r="Q230" s="787"/>
      <c r="R230" s="787"/>
      <c r="S230" s="787"/>
      <c r="T230" s="787"/>
      <c r="U230" s="787"/>
      <c r="V230" s="787"/>
      <c r="W230" s="787"/>
      <c r="X230" s="787"/>
      <c r="Y230" s="787"/>
      <c r="Z230" s="787"/>
      <c r="AA230" s="787"/>
      <c r="AB230" s="787"/>
      <c r="AC230" s="787"/>
      <c r="AD230" s="787"/>
      <c r="AE230" s="787"/>
      <c r="AF230" s="787"/>
    </row>
    <row r="231" spans="1:32" ht="15.6" customHeight="1" x14ac:dyDescent="0.25">
      <c r="A231" s="1370" t="s">
        <v>1591</v>
      </c>
      <c r="B231" s="1366"/>
      <c r="C231" s="1366"/>
      <c r="D231" s="1365"/>
      <c r="E231" s="1365"/>
      <c r="F231" s="1365"/>
      <c r="G231" s="1365"/>
      <c r="H231" s="1365"/>
      <c r="I231" s="1365">
        <v>40</v>
      </c>
      <c r="J231" s="1365"/>
      <c r="K231" s="1365">
        <f t="shared" si="16"/>
        <v>40</v>
      </c>
      <c r="L231" s="1354"/>
      <c r="M231" s="787"/>
      <c r="N231" s="787"/>
      <c r="O231" s="787"/>
      <c r="P231" s="787"/>
      <c r="Q231" s="787"/>
      <c r="R231" s="787"/>
      <c r="S231" s="787"/>
      <c r="T231" s="787"/>
      <c r="U231" s="787"/>
      <c r="V231" s="787"/>
      <c r="W231" s="787"/>
      <c r="X231" s="787"/>
      <c r="Y231" s="787"/>
      <c r="Z231" s="787"/>
      <c r="AA231" s="787"/>
      <c r="AB231" s="787"/>
      <c r="AC231" s="787"/>
      <c r="AD231" s="787"/>
      <c r="AE231" s="787"/>
      <c r="AF231" s="787"/>
    </row>
    <row r="232" spans="1:32" ht="15" hidden="1" customHeight="1" x14ac:dyDescent="0.25">
      <c r="A232" s="1364" t="s">
        <v>1596</v>
      </c>
      <c r="B232" s="1365"/>
      <c r="C232" s="1365"/>
      <c r="D232" s="1365"/>
      <c r="E232" s="1365"/>
      <c r="F232" s="1365"/>
      <c r="G232" s="1365"/>
      <c r="H232" s="1365"/>
      <c r="I232" s="1365"/>
      <c r="J232" s="1365"/>
      <c r="K232" s="1392">
        <f t="shared" si="16"/>
        <v>0</v>
      </c>
      <c r="L232" s="1354"/>
      <c r="M232" s="787"/>
      <c r="N232" s="787"/>
      <c r="O232" s="787"/>
      <c r="P232" s="787"/>
      <c r="Q232" s="787"/>
      <c r="R232" s="787"/>
      <c r="S232" s="787"/>
      <c r="T232" s="787"/>
      <c r="U232" s="787"/>
      <c r="V232" s="787"/>
      <c r="W232" s="787"/>
      <c r="X232" s="787"/>
      <c r="Y232" s="787"/>
      <c r="Z232" s="787"/>
      <c r="AA232" s="787"/>
      <c r="AB232" s="787"/>
      <c r="AC232" s="787"/>
      <c r="AD232" s="787"/>
      <c r="AE232" s="787"/>
      <c r="AF232" s="787"/>
    </row>
    <row r="233" spans="1:32" hidden="1" x14ac:dyDescent="0.25">
      <c r="A233" s="1364" t="s">
        <v>1601</v>
      </c>
      <c r="B233" s="1365"/>
      <c r="C233" s="1365"/>
      <c r="D233" s="1365"/>
      <c r="E233" s="1365"/>
      <c r="F233" s="1365"/>
      <c r="G233" s="1365"/>
      <c r="H233" s="1365"/>
      <c r="I233" s="1365"/>
      <c r="J233" s="1365"/>
      <c r="K233" s="1392">
        <f t="shared" si="16"/>
        <v>0</v>
      </c>
      <c r="L233" s="1354"/>
      <c r="M233" s="787"/>
      <c r="N233" s="787"/>
      <c r="O233" s="787"/>
      <c r="P233" s="787"/>
      <c r="Q233" s="787"/>
      <c r="R233" s="787"/>
      <c r="S233" s="787"/>
      <c r="T233" s="787"/>
      <c r="U233" s="787"/>
      <c r="V233" s="787"/>
      <c r="W233" s="787"/>
      <c r="X233" s="787"/>
      <c r="Y233" s="787"/>
      <c r="Z233" s="787"/>
      <c r="AA233" s="787"/>
      <c r="AB233" s="787"/>
      <c r="AC233" s="787"/>
      <c r="AD233" s="787"/>
      <c r="AE233" s="787"/>
      <c r="AF233" s="787"/>
    </row>
    <row r="234" spans="1:32" hidden="1" x14ac:dyDescent="0.25">
      <c r="A234" s="1364" t="s">
        <v>1597</v>
      </c>
      <c r="B234" s="1365"/>
      <c r="C234" s="1365"/>
      <c r="D234" s="1365"/>
      <c r="E234" s="1365"/>
      <c r="F234" s="1365"/>
      <c r="G234" s="1365"/>
      <c r="H234" s="1365"/>
      <c r="I234" s="1365"/>
      <c r="J234" s="1365"/>
      <c r="K234" s="1392">
        <f t="shared" si="16"/>
        <v>0</v>
      </c>
      <c r="L234" s="1354"/>
      <c r="M234" s="787"/>
      <c r="N234" s="787"/>
      <c r="O234" s="787"/>
      <c r="P234" s="787"/>
      <c r="Q234" s="787"/>
      <c r="R234" s="787"/>
      <c r="S234" s="787"/>
      <c r="T234" s="787"/>
      <c r="U234" s="787"/>
      <c r="V234" s="787"/>
      <c r="W234" s="787"/>
      <c r="X234" s="787"/>
      <c r="Y234" s="787"/>
      <c r="Z234" s="787"/>
      <c r="AA234" s="787"/>
      <c r="AB234" s="787"/>
      <c r="AC234" s="787"/>
      <c r="AD234" s="787"/>
      <c r="AE234" s="787"/>
      <c r="AF234" s="787"/>
    </row>
    <row r="235" spans="1:32" ht="15" hidden="1" customHeight="1" x14ac:dyDescent="0.25">
      <c r="A235" s="1400" t="s">
        <v>1502</v>
      </c>
      <c r="B235" s="1365"/>
      <c r="C235" s="1365"/>
      <c r="D235" s="1365"/>
      <c r="E235" s="1365"/>
      <c r="F235" s="1365"/>
      <c r="G235" s="1365"/>
      <c r="H235" s="1365"/>
      <c r="I235" s="1365"/>
      <c r="J235" s="1365"/>
      <c r="K235" s="1392">
        <f t="shared" si="16"/>
        <v>0</v>
      </c>
      <c r="L235" s="1354"/>
      <c r="M235" s="787"/>
      <c r="N235" s="787"/>
      <c r="O235" s="787"/>
      <c r="P235" s="787"/>
      <c r="Q235" s="787"/>
      <c r="R235" s="787"/>
      <c r="S235" s="787"/>
      <c r="T235" s="787"/>
      <c r="U235" s="787"/>
      <c r="V235" s="787"/>
      <c r="W235" s="787"/>
      <c r="X235" s="787"/>
      <c r="Y235" s="787"/>
      <c r="Z235" s="787"/>
      <c r="AA235" s="787"/>
      <c r="AB235" s="787"/>
      <c r="AC235" s="787"/>
      <c r="AD235" s="787"/>
      <c r="AE235" s="787"/>
      <c r="AF235" s="787"/>
    </row>
    <row r="236" spans="1:32" hidden="1" x14ac:dyDescent="0.25">
      <c r="A236" s="1400" t="s">
        <v>1599</v>
      </c>
      <c r="B236" s="1365"/>
      <c r="C236" s="1365"/>
      <c r="D236" s="1365"/>
      <c r="E236" s="1365"/>
      <c r="F236" s="1365"/>
      <c r="G236" s="1365"/>
      <c r="H236" s="1365"/>
      <c r="I236" s="1365"/>
      <c r="J236" s="1365"/>
      <c r="K236" s="1392">
        <f t="shared" si="16"/>
        <v>0</v>
      </c>
      <c r="M236" s="787"/>
      <c r="N236" s="787"/>
      <c r="O236" s="787"/>
      <c r="P236" s="787"/>
      <c r="Q236" s="787"/>
      <c r="R236" s="787"/>
      <c r="S236" s="787"/>
      <c r="T236" s="787"/>
      <c r="U236" s="787"/>
      <c r="V236" s="787"/>
      <c r="W236" s="787"/>
      <c r="X236" s="787"/>
      <c r="Y236" s="787"/>
      <c r="Z236" s="787"/>
      <c r="AA236" s="787"/>
      <c r="AB236" s="787"/>
      <c r="AC236" s="787"/>
      <c r="AD236" s="787"/>
      <c r="AE236" s="787"/>
      <c r="AF236" s="787"/>
    </row>
    <row r="237" spans="1:32" hidden="1" x14ac:dyDescent="0.25">
      <c r="A237" s="1400" t="s">
        <v>1600</v>
      </c>
      <c r="B237" s="1365"/>
      <c r="C237" s="1365"/>
      <c r="D237" s="1365"/>
      <c r="E237" s="1365"/>
      <c r="F237" s="1365"/>
      <c r="G237" s="1365"/>
      <c r="H237" s="1365"/>
      <c r="I237" s="1365"/>
      <c r="J237" s="1365"/>
      <c r="K237" s="1392">
        <f t="shared" si="16"/>
        <v>0</v>
      </c>
      <c r="M237" s="787"/>
      <c r="N237" s="787"/>
      <c r="O237" s="787"/>
      <c r="P237" s="787"/>
      <c r="Q237" s="787"/>
      <c r="R237" s="787"/>
      <c r="S237" s="787"/>
      <c r="T237" s="787"/>
      <c r="U237" s="787"/>
      <c r="V237" s="787"/>
      <c r="W237" s="787"/>
      <c r="X237" s="787"/>
      <c r="Y237" s="787"/>
      <c r="Z237" s="787"/>
      <c r="AA237" s="787"/>
      <c r="AB237" s="787"/>
      <c r="AC237" s="787"/>
      <c r="AD237" s="787"/>
      <c r="AE237" s="787"/>
      <c r="AF237" s="787"/>
    </row>
    <row r="238" spans="1:32" hidden="1" x14ac:dyDescent="0.25">
      <c r="A238" s="1400" t="s">
        <v>1598</v>
      </c>
      <c r="B238" s="1365"/>
      <c r="C238" s="1365"/>
      <c r="D238" s="1365"/>
      <c r="E238" s="1365"/>
      <c r="F238" s="1365"/>
      <c r="G238" s="1365"/>
      <c r="H238" s="1365"/>
      <c r="I238" s="1365"/>
      <c r="J238" s="1365"/>
      <c r="K238" s="1392">
        <f t="shared" si="16"/>
        <v>0</v>
      </c>
      <c r="M238" s="787"/>
      <c r="N238" s="787"/>
      <c r="O238" s="787"/>
      <c r="P238" s="787"/>
      <c r="Q238" s="787"/>
      <c r="R238" s="787"/>
      <c r="S238" s="787"/>
      <c r="T238" s="787"/>
      <c r="U238" s="787"/>
      <c r="V238" s="787"/>
      <c r="W238" s="787"/>
      <c r="X238" s="787"/>
      <c r="Y238" s="787"/>
      <c r="Z238" s="787"/>
      <c r="AA238" s="787"/>
      <c r="AB238" s="787"/>
      <c r="AC238" s="787"/>
      <c r="AD238" s="787"/>
      <c r="AE238" s="787"/>
      <c r="AF238" s="787"/>
    </row>
    <row r="239" spans="1:32" hidden="1" x14ac:dyDescent="0.25">
      <c r="A239" s="1400" t="s">
        <v>1541</v>
      </c>
      <c r="B239" s="1365">
        <f t="shared" ref="B239:J239" si="21">B203+B206+B207+B208+B213+B214+B215+B216+B217+B218+B32+B223+B224+B227+B228+B231+B233+B235+B236+B237+B238+B222+B204+B220+B221+B234+B232+B199+B229+B200+B205+B225</f>
        <v>240</v>
      </c>
      <c r="C239" s="1365">
        <f t="shared" si="21"/>
        <v>1100</v>
      </c>
      <c r="D239" s="1365">
        <f t="shared" si="21"/>
        <v>150</v>
      </c>
      <c r="E239" s="1365">
        <f t="shared" si="21"/>
        <v>100</v>
      </c>
      <c r="F239" s="1365">
        <f t="shared" si="21"/>
        <v>0</v>
      </c>
      <c r="G239" s="1365">
        <f t="shared" si="21"/>
        <v>400</v>
      </c>
      <c r="H239" s="1365">
        <f t="shared" si="21"/>
        <v>0</v>
      </c>
      <c r="I239" s="1365">
        <f t="shared" si="21"/>
        <v>3280</v>
      </c>
      <c r="J239" s="1365">
        <f t="shared" si="21"/>
        <v>0</v>
      </c>
      <c r="K239" s="1392">
        <f t="shared" si="16"/>
        <v>5270</v>
      </c>
      <c r="L239" s="1404"/>
      <c r="M239" s="787"/>
      <c r="N239" s="787"/>
      <c r="O239" s="787"/>
      <c r="P239" s="787"/>
      <c r="Q239" s="787"/>
      <c r="R239" s="787"/>
      <c r="S239" s="787"/>
      <c r="T239" s="787"/>
      <c r="U239" s="787"/>
      <c r="V239" s="787"/>
      <c r="W239" s="787"/>
      <c r="X239" s="787"/>
      <c r="Y239" s="787"/>
      <c r="Z239" s="787"/>
      <c r="AA239" s="787"/>
      <c r="AB239" s="787"/>
      <c r="AC239" s="787"/>
      <c r="AD239" s="787"/>
      <c r="AE239" s="787"/>
      <c r="AF239" s="787"/>
    </row>
    <row r="240" spans="1:32" x14ac:dyDescent="0.25">
      <c r="A240" s="1364" t="s">
        <v>2323</v>
      </c>
      <c r="B240" s="1365"/>
      <c r="C240" s="1365"/>
      <c r="D240" s="1365"/>
      <c r="E240" s="1365"/>
      <c r="F240" s="1365"/>
      <c r="G240" s="1365">
        <v>100</v>
      </c>
      <c r="H240" s="1365"/>
      <c r="I240" s="1365"/>
      <c r="J240" s="1365"/>
      <c r="K240" s="1392">
        <f t="shared" ref="K240:K303" si="22">SUM(B240:J240)</f>
        <v>100</v>
      </c>
      <c r="L240" s="1404"/>
      <c r="M240" s="787"/>
      <c r="N240" s="787"/>
      <c r="O240" s="787"/>
      <c r="P240" s="787"/>
      <c r="Q240" s="787"/>
      <c r="R240" s="787"/>
      <c r="S240" s="787"/>
      <c r="T240" s="787"/>
      <c r="U240" s="787"/>
      <c r="V240" s="787"/>
      <c r="W240" s="787"/>
      <c r="X240" s="787"/>
      <c r="Y240" s="787"/>
      <c r="Z240" s="787"/>
      <c r="AA240" s="787"/>
      <c r="AB240" s="787"/>
      <c r="AC240" s="787"/>
      <c r="AD240" s="787"/>
      <c r="AE240" s="787"/>
      <c r="AF240" s="787"/>
    </row>
    <row r="241" spans="1:32" hidden="1" x14ac:dyDescent="0.25">
      <c r="A241" s="1400" t="s">
        <v>1606</v>
      </c>
      <c r="B241" s="1365"/>
      <c r="C241" s="1365"/>
      <c r="D241" s="1365"/>
      <c r="E241" s="1365"/>
      <c r="F241" s="1365"/>
      <c r="G241" s="1365"/>
      <c r="H241" s="1365"/>
      <c r="I241" s="1365"/>
      <c r="J241" s="1365"/>
      <c r="K241" s="1392">
        <f t="shared" si="22"/>
        <v>0</v>
      </c>
      <c r="L241" s="1404"/>
      <c r="M241" s="787"/>
      <c r="N241" s="787"/>
      <c r="O241" s="787"/>
      <c r="P241" s="787"/>
      <c r="Q241" s="787"/>
      <c r="R241" s="787"/>
      <c r="S241" s="787"/>
      <c r="T241" s="787"/>
      <c r="U241" s="787"/>
      <c r="V241" s="787"/>
      <c r="W241" s="787"/>
      <c r="X241" s="787"/>
      <c r="Y241" s="787"/>
      <c r="Z241" s="787"/>
      <c r="AA241" s="787"/>
      <c r="AB241" s="787"/>
      <c r="AC241" s="787"/>
      <c r="AD241" s="787"/>
      <c r="AE241" s="787"/>
      <c r="AF241" s="787"/>
    </row>
    <row r="242" spans="1:32" hidden="1" x14ac:dyDescent="0.25">
      <c r="A242" s="1400" t="s">
        <v>1604</v>
      </c>
      <c r="B242" s="1365"/>
      <c r="C242" s="1365"/>
      <c r="D242" s="1365"/>
      <c r="E242" s="1365"/>
      <c r="F242" s="1365"/>
      <c r="G242" s="1365"/>
      <c r="H242" s="1365"/>
      <c r="I242" s="1365"/>
      <c r="J242" s="1365"/>
      <c r="K242" s="1392">
        <f t="shared" si="22"/>
        <v>0</v>
      </c>
      <c r="M242" s="787"/>
      <c r="N242" s="787"/>
      <c r="O242" s="787"/>
      <c r="P242" s="787"/>
      <c r="Q242" s="787"/>
      <c r="R242" s="787"/>
      <c r="S242" s="787"/>
      <c r="T242" s="787"/>
      <c r="U242" s="787"/>
      <c r="V242" s="787"/>
      <c r="W242" s="787"/>
      <c r="X242" s="787"/>
      <c r="Y242" s="787"/>
      <c r="Z242" s="787"/>
      <c r="AA242" s="787"/>
      <c r="AB242" s="787"/>
      <c r="AC242" s="787"/>
      <c r="AD242" s="787"/>
      <c r="AE242" s="787"/>
      <c r="AF242" s="787"/>
    </row>
    <row r="243" spans="1:32" ht="17.399999999999999" customHeight="1" x14ac:dyDescent="0.25">
      <c r="A243" s="1370" t="s">
        <v>1595</v>
      </c>
      <c r="B243" s="1365"/>
      <c r="C243" s="1365"/>
      <c r="D243" s="1365"/>
      <c r="E243" s="1365"/>
      <c r="F243" s="1365"/>
      <c r="G243" s="1365"/>
      <c r="H243" s="1365"/>
      <c r="I243" s="1365">
        <v>6000</v>
      </c>
      <c r="J243" s="1365"/>
      <c r="K243" s="1392">
        <f t="shared" si="22"/>
        <v>6000</v>
      </c>
      <c r="M243" s="787"/>
      <c r="N243" s="787"/>
      <c r="O243" s="787"/>
      <c r="P243" s="787"/>
      <c r="Q243" s="787"/>
      <c r="R243" s="787"/>
      <c r="S243" s="787"/>
      <c r="T243" s="787"/>
      <c r="U243" s="787"/>
      <c r="V243" s="787"/>
      <c r="W243" s="787"/>
      <c r="X243" s="787"/>
      <c r="Y243" s="787"/>
      <c r="Z243" s="787"/>
      <c r="AA243" s="787"/>
      <c r="AB243" s="787"/>
      <c r="AC243" s="787"/>
      <c r="AD243" s="787"/>
      <c r="AE243" s="787"/>
      <c r="AF243" s="787"/>
    </row>
    <row r="244" spans="1:32" ht="15" hidden="1" customHeight="1" x14ac:dyDescent="0.25">
      <c r="A244" s="1400" t="s">
        <v>1608</v>
      </c>
      <c r="B244" s="1365"/>
      <c r="C244" s="1365"/>
      <c r="D244" s="1365"/>
      <c r="E244" s="1365"/>
      <c r="F244" s="1365"/>
      <c r="G244" s="1365"/>
      <c r="H244" s="1365"/>
      <c r="I244" s="1365"/>
      <c r="J244" s="1365"/>
      <c r="K244" s="1392">
        <f t="shared" si="22"/>
        <v>0</v>
      </c>
      <c r="M244" s="787"/>
      <c r="N244" s="787"/>
      <c r="O244" s="787"/>
      <c r="P244" s="787"/>
      <c r="Q244" s="787"/>
      <c r="R244" s="787"/>
      <c r="S244" s="787"/>
      <c r="T244" s="787"/>
      <c r="U244" s="787"/>
      <c r="V244" s="787"/>
      <c r="W244" s="787"/>
      <c r="X244" s="787"/>
      <c r="Y244" s="787"/>
      <c r="Z244" s="787"/>
      <c r="AA244" s="787"/>
      <c r="AB244" s="787"/>
      <c r="AC244" s="787"/>
      <c r="AD244" s="787"/>
      <c r="AE244" s="787"/>
      <c r="AF244" s="787"/>
    </row>
    <row r="245" spans="1:32" ht="16.2" customHeight="1" x14ac:dyDescent="0.25">
      <c r="A245" s="1400" t="s">
        <v>1594</v>
      </c>
      <c r="B245" s="1365"/>
      <c r="C245" s="1365"/>
      <c r="D245" s="1365"/>
      <c r="E245" s="1365"/>
      <c r="F245" s="1365"/>
      <c r="G245" s="1365"/>
      <c r="H245" s="1365"/>
      <c r="I245" s="1365">
        <v>150</v>
      </c>
      <c r="J245" s="1365">
        <f>SUM(J244:J244)</f>
        <v>0</v>
      </c>
      <c r="K245" s="1392">
        <f t="shared" si="22"/>
        <v>150</v>
      </c>
      <c r="M245" s="787"/>
      <c r="N245" s="787"/>
      <c r="O245" s="787"/>
      <c r="P245" s="787"/>
      <c r="Q245" s="787"/>
      <c r="R245" s="787"/>
      <c r="S245" s="787"/>
      <c r="T245" s="787"/>
      <c r="U245" s="787"/>
      <c r="V245" s="787"/>
      <c r="W245" s="787"/>
      <c r="X245" s="787"/>
      <c r="Y245" s="787"/>
      <c r="Z245" s="787"/>
      <c r="AA245" s="787"/>
      <c r="AB245" s="787"/>
      <c r="AC245" s="787"/>
      <c r="AD245" s="787"/>
      <c r="AE245" s="787"/>
      <c r="AF245" s="787"/>
    </row>
    <row r="246" spans="1:32" ht="15" hidden="1" customHeight="1" x14ac:dyDescent="0.25">
      <c r="A246" s="1400" t="s">
        <v>1602</v>
      </c>
      <c r="B246" s="1365"/>
      <c r="C246" s="1365"/>
      <c r="D246" s="1365"/>
      <c r="E246" s="1365"/>
      <c r="F246" s="1365"/>
      <c r="G246" s="1365"/>
      <c r="H246" s="1365"/>
      <c r="I246" s="1365"/>
      <c r="J246" s="1365"/>
      <c r="K246" s="1392">
        <f t="shared" si="22"/>
        <v>0</v>
      </c>
      <c r="M246" s="787"/>
      <c r="N246" s="787"/>
      <c r="O246" s="787"/>
      <c r="P246" s="787"/>
      <c r="Q246" s="787"/>
      <c r="R246" s="787"/>
      <c r="S246" s="787"/>
      <c r="T246" s="787"/>
      <c r="U246" s="787"/>
      <c r="V246" s="787"/>
      <c r="W246" s="787"/>
      <c r="X246" s="787"/>
      <c r="Y246" s="787"/>
      <c r="Z246" s="787"/>
      <c r="AA246" s="787"/>
      <c r="AB246" s="787"/>
      <c r="AC246" s="787"/>
      <c r="AD246" s="787"/>
      <c r="AE246" s="787"/>
      <c r="AF246" s="787"/>
    </row>
    <row r="247" spans="1:32" ht="15" hidden="1" customHeight="1" x14ac:dyDescent="0.25">
      <c r="A247" s="1400" t="s">
        <v>1609</v>
      </c>
      <c r="B247" s="1365"/>
      <c r="C247" s="1365"/>
      <c r="D247" s="1365"/>
      <c r="E247" s="1365"/>
      <c r="F247" s="1365"/>
      <c r="G247" s="1365"/>
      <c r="H247" s="1365"/>
      <c r="I247" s="1365"/>
      <c r="J247" s="1365"/>
      <c r="K247" s="1392">
        <f t="shared" si="22"/>
        <v>0</v>
      </c>
      <c r="M247" s="787"/>
      <c r="N247" s="787"/>
      <c r="O247" s="787"/>
      <c r="P247" s="787"/>
      <c r="Q247" s="787"/>
      <c r="R247" s="787"/>
      <c r="S247" s="787"/>
      <c r="T247" s="787"/>
      <c r="U247" s="787"/>
      <c r="V247" s="787"/>
      <c r="W247" s="787"/>
      <c r="X247" s="787"/>
      <c r="Y247" s="787"/>
      <c r="Z247" s="787"/>
      <c r="AA247" s="787"/>
      <c r="AB247" s="787"/>
      <c r="AC247" s="787"/>
      <c r="AD247" s="787"/>
      <c r="AE247" s="787"/>
      <c r="AF247" s="787"/>
    </row>
    <row r="248" spans="1:32" ht="15" hidden="1" customHeight="1" x14ac:dyDescent="0.25">
      <c r="A248" s="1400" t="s">
        <v>1610</v>
      </c>
      <c r="B248" s="1365"/>
      <c r="C248" s="1365"/>
      <c r="D248" s="1365"/>
      <c r="E248" s="1365"/>
      <c r="F248" s="1365"/>
      <c r="G248" s="1365"/>
      <c r="H248" s="1365"/>
      <c r="I248" s="1365"/>
      <c r="J248" s="1365"/>
      <c r="K248" s="1392">
        <f t="shared" si="22"/>
        <v>0</v>
      </c>
      <c r="M248" s="787"/>
      <c r="N248" s="787"/>
      <c r="O248" s="787"/>
      <c r="P248" s="787"/>
      <c r="Q248" s="787"/>
      <c r="R248" s="787"/>
      <c r="S248" s="787"/>
      <c r="T248" s="787"/>
      <c r="U248" s="787"/>
      <c r="V248" s="787"/>
      <c r="W248" s="787"/>
      <c r="X248" s="787"/>
      <c r="Y248" s="787"/>
      <c r="Z248" s="787"/>
      <c r="AA248" s="787"/>
      <c r="AB248" s="787"/>
      <c r="AC248" s="787"/>
      <c r="AD248" s="787"/>
      <c r="AE248" s="787"/>
      <c r="AF248" s="787"/>
    </row>
    <row r="249" spans="1:32" ht="15" customHeight="1" x14ac:dyDescent="0.25">
      <c r="A249" s="1400" t="s">
        <v>1605</v>
      </c>
      <c r="B249" s="1365"/>
      <c r="C249" s="1365"/>
      <c r="D249" s="1365"/>
      <c r="E249" s="1365"/>
      <c r="F249" s="1365"/>
      <c r="G249" s="1365"/>
      <c r="H249" s="1365"/>
      <c r="I249" s="1365">
        <v>110</v>
      </c>
      <c r="J249" s="1365"/>
      <c r="K249" s="1392">
        <f t="shared" si="22"/>
        <v>110</v>
      </c>
      <c r="M249" s="787"/>
      <c r="N249" s="787"/>
      <c r="O249" s="787"/>
      <c r="P249" s="787"/>
      <c r="Q249" s="787"/>
      <c r="R249" s="787"/>
      <c r="S249" s="787"/>
      <c r="T249" s="787"/>
      <c r="U249" s="787"/>
      <c r="V249" s="787"/>
      <c r="W249" s="787"/>
      <c r="X249" s="787"/>
      <c r="Y249" s="787"/>
      <c r="Z249" s="787"/>
      <c r="AA249" s="787"/>
      <c r="AB249" s="787"/>
      <c r="AC249" s="787"/>
      <c r="AD249" s="787"/>
      <c r="AE249" s="787"/>
      <c r="AF249" s="787"/>
    </row>
    <row r="250" spans="1:32" ht="15" hidden="1" customHeight="1" x14ac:dyDescent="0.25">
      <c r="A250" s="1364" t="s">
        <v>1611</v>
      </c>
      <c r="B250" s="1365"/>
      <c r="C250" s="1365"/>
      <c r="D250" s="1365"/>
      <c r="E250" s="1365"/>
      <c r="F250" s="1365"/>
      <c r="G250" s="1365"/>
      <c r="H250" s="1365"/>
      <c r="I250" s="1365"/>
      <c r="J250" s="1365"/>
      <c r="K250" s="1392">
        <f t="shared" si="22"/>
        <v>0</v>
      </c>
      <c r="M250" s="787"/>
      <c r="N250" s="787"/>
      <c r="O250" s="787"/>
      <c r="P250" s="787"/>
      <c r="Q250" s="787"/>
      <c r="R250" s="787"/>
      <c r="S250" s="787"/>
      <c r="T250" s="787"/>
      <c r="U250" s="787"/>
      <c r="V250" s="787"/>
      <c r="W250" s="787"/>
      <c r="X250" s="787"/>
      <c r="Y250" s="787"/>
      <c r="Z250" s="787"/>
      <c r="AA250" s="787"/>
      <c r="AB250" s="787"/>
      <c r="AC250" s="787"/>
      <c r="AD250" s="787"/>
      <c r="AE250" s="787"/>
      <c r="AF250" s="787"/>
    </row>
    <row r="251" spans="1:32" ht="15.6" customHeight="1" x14ac:dyDescent="0.25">
      <c r="A251" s="1400" t="s">
        <v>1607</v>
      </c>
      <c r="B251" s="1365"/>
      <c r="C251" s="1365">
        <v>50</v>
      </c>
      <c r="D251" s="1365"/>
      <c r="E251" s="1365"/>
      <c r="F251" s="1365"/>
      <c r="G251" s="1365"/>
      <c r="H251" s="1365"/>
      <c r="I251" s="1365"/>
      <c r="J251" s="1365"/>
      <c r="K251" s="1392">
        <f t="shared" si="22"/>
        <v>50</v>
      </c>
      <c r="M251" s="787"/>
      <c r="N251" s="787"/>
      <c r="O251" s="787"/>
      <c r="P251" s="787"/>
      <c r="Q251" s="787"/>
      <c r="R251" s="787"/>
      <c r="S251" s="787"/>
      <c r="T251" s="787"/>
      <c r="U251" s="787"/>
      <c r="V251" s="787"/>
      <c r="W251" s="787"/>
      <c r="X251" s="787"/>
      <c r="Y251" s="787"/>
      <c r="Z251" s="787"/>
      <c r="AA251" s="787"/>
      <c r="AB251" s="787"/>
      <c r="AC251" s="787"/>
      <c r="AD251" s="787"/>
      <c r="AE251" s="787"/>
      <c r="AF251" s="787"/>
    </row>
    <row r="252" spans="1:32" hidden="1" x14ac:dyDescent="0.25">
      <c r="A252" s="1400" t="s">
        <v>1612</v>
      </c>
      <c r="B252" s="1365"/>
      <c r="C252" s="1365"/>
      <c r="D252" s="1365"/>
      <c r="E252" s="1365"/>
      <c r="F252" s="1365"/>
      <c r="G252" s="1365"/>
      <c r="H252" s="1365"/>
      <c r="I252" s="1365"/>
      <c r="J252" s="1365"/>
      <c r="K252" s="1392">
        <f t="shared" si="22"/>
        <v>0</v>
      </c>
      <c r="M252" s="787"/>
      <c r="N252" s="787"/>
      <c r="O252" s="787"/>
      <c r="P252" s="787"/>
      <c r="Q252" s="787"/>
      <c r="R252" s="787"/>
      <c r="S252" s="787"/>
      <c r="T252" s="787"/>
      <c r="U252" s="787"/>
      <c r="V252" s="787"/>
      <c r="W252" s="787"/>
      <c r="X252" s="787"/>
      <c r="Y252" s="787"/>
      <c r="Z252" s="787"/>
      <c r="AA252" s="787"/>
      <c r="AB252" s="787"/>
      <c r="AC252" s="787"/>
      <c r="AD252" s="787"/>
      <c r="AE252" s="787"/>
      <c r="AF252" s="787"/>
    </row>
    <row r="253" spans="1:32" ht="15" hidden="1" customHeight="1" x14ac:dyDescent="0.25">
      <c r="A253" s="1400" t="s">
        <v>1613</v>
      </c>
      <c r="B253" s="1365"/>
      <c r="C253" s="1365"/>
      <c r="D253" s="1365"/>
      <c r="E253" s="1365"/>
      <c r="F253" s="1365"/>
      <c r="G253" s="1365"/>
      <c r="H253" s="1365"/>
      <c r="I253" s="1365"/>
      <c r="J253" s="1365"/>
      <c r="K253" s="1392">
        <f t="shared" si="22"/>
        <v>0</v>
      </c>
      <c r="M253" s="787"/>
      <c r="N253" s="787"/>
      <c r="O253" s="787"/>
      <c r="P253" s="787"/>
      <c r="Q253" s="787"/>
      <c r="R253" s="787"/>
      <c r="S253" s="787"/>
      <c r="T253" s="787"/>
      <c r="U253" s="787"/>
      <c r="V253" s="787"/>
      <c r="W253" s="787"/>
      <c r="X253" s="787"/>
      <c r="Y253" s="787"/>
      <c r="Z253" s="787"/>
      <c r="AA253" s="787"/>
      <c r="AB253" s="787"/>
      <c r="AC253" s="787"/>
      <c r="AD253" s="787"/>
      <c r="AE253" s="787"/>
      <c r="AF253" s="787"/>
    </row>
    <row r="254" spans="1:32" hidden="1" x14ac:dyDescent="0.25">
      <c r="A254" s="1400" t="s">
        <v>1614</v>
      </c>
      <c r="B254" s="1365"/>
      <c r="C254" s="1365"/>
      <c r="D254" s="1365"/>
      <c r="E254" s="1365"/>
      <c r="F254" s="1365"/>
      <c r="G254" s="1365"/>
      <c r="H254" s="1365"/>
      <c r="I254" s="1365"/>
      <c r="J254" s="1365"/>
      <c r="K254" s="1392">
        <f t="shared" si="22"/>
        <v>0</v>
      </c>
      <c r="M254" s="787"/>
      <c r="N254" s="787"/>
      <c r="O254" s="787"/>
      <c r="P254" s="787"/>
      <c r="Q254" s="787"/>
      <c r="R254" s="787"/>
      <c r="S254" s="787"/>
      <c r="T254" s="787"/>
      <c r="U254" s="787"/>
      <c r="V254" s="787"/>
      <c r="W254" s="787"/>
      <c r="X254" s="787"/>
      <c r="Y254" s="787"/>
      <c r="Z254" s="787"/>
      <c r="AA254" s="787"/>
      <c r="AB254" s="787"/>
      <c r="AC254" s="787"/>
      <c r="AD254" s="787"/>
      <c r="AE254" s="787"/>
      <c r="AF254" s="787"/>
    </row>
    <row r="255" spans="1:32" hidden="1" x14ac:dyDescent="0.25">
      <c r="A255" s="1396" t="s">
        <v>1615</v>
      </c>
      <c r="B255" s="1365"/>
      <c r="C255" s="1365">
        <v>250000</v>
      </c>
      <c r="D255" s="1365"/>
      <c r="E255" s="1365"/>
      <c r="F255" s="1365"/>
      <c r="G255" s="1365"/>
      <c r="H255" s="1365"/>
      <c r="I255" s="1365"/>
      <c r="J255" s="1365"/>
      <c r="K255" s="1392">
        <f t="shared" si="22"/>
        <v>250000</v>
      </c>
      <c r="L255" s="1354"/>
      <c r="M255" s="787"/>
      <c r="N255" s="787"/>
      <c r="O255" s="787"/>
      <c r="P255" s="787"/>
      <c r="Q255" s="787"/>
      <c r="R255" s="787"/>
      <c r="S255" s="787"/>
      <c r="T255" s="787"/>
      <c r="U255" s="787"/>
      <c r="V255" s="787"/>
      <c r="W255" s="787"/>
      <c r="X255" s="787"/>
      <c r="Y255" s="787"/>
      <c r="Z255" s="787"/>
      <c r="AA255" s="787"/>
      <c r="AB255" s="787"/>
      <c r="AC255" s="787"/>
      <c r="AD255" s="787"/>
      <c r="AE255" s="787"/>
      <c r="AF255" s="787"/>
    </row>
    <row r="256" spans="1:32" ht="16.2" customHeight="1" x14ac:dyDescent="0.25">
      <c r="A256" s="1400" t="s">
        <v>1909</v>
      </c>
      <c r="B256" s="1365"/>
      <c r="C256" s="1365"/>
      <c r="D256" s="1365"/>
      <c r="E256" s="1365"/>
      <c r="F256" s="1365"/>
      <c r="G256" s="1365"/>
      <c r="H256" s="1365"/>
      <c r="I256" s="1365">
        <v>2091</v>
      </c>
      <c r="J256" s="1365"/>
      <c r="K256" s="1392">
        <f t="shared" si="22"/>
        <v>2091</v>
      </c>
      <c r="L256" s="1354"/>
      <c r="M256" s="787"/>
      <c r="N256" s="787"/>
      <c r="O256" s="787"/>
      <c r="P256" s="787"/>
      <c r="Q256" s="787"/>
      <c r="R256" s="787"/>
      <c r="S256" s="787"/>
      <c r="T256" s="787"/>
      <c r="U256" s="787"/>
      <c r="V256" s="787"/>
      <c r="W256" s="787"/>
      <c r="X256" s="787"/>
      <c r="Y256" s="787"/>
      <c r="Z256" s="787"/>
      <c r="AA256" s="787"/>
      <c r="AB256" s="787"/>
      <c r="AC256" s="787"/>
      <c r="AD256" s="787"/>
      <c r="AE256" s="787"/>
      <c r="AF256" s="787"/>
    </row>
    <row r="257" spans="1:32" hidden="1" x14ac:dyDescent="0.25">
      <c r="A257" s="1396" t="s">
        <v>1617</v>
      </c>
      <c r="B257" s="1365"/>
      <c r="C257" s="1365"/>
      <c r="D257" s="1365"/>
      <c r="E257" s="1365"/>
      <c r="F257" s="1365"/>
      <c r="G257" s="1365"/>
      <c r="H257" s="1365"/>
      <c r="I257" s="1365"/>
      <c r="J257" s="1365"/>
      <c r="K257" s="1392">
        <f t="shared" si="22"/>
        <v>0</v>
      </c>
      <c r="L257" s="1354"/>
      <c r="M257" s="787"/>
      <c r="N257" s="787"/>
      <c r="O257" s="787"/>
      <c r="P257" s="787"/>
      <c r="Q257" s="787"/>
      <c r="R257" s="787"/>
      <c r="S257" s="787"/>
      <c r="T257" s="787"/>
      <c r="U257" s="787"/>
      <c r="V257" s="787"/>
      <c r="W257" s="787"/>
      <c r="X257" s="787"/>
      <c r="Y257" s="787"/>
      <c r="Z257" s="787"/>
      <c r="AA257" s="787"/>
      <c r="AB257" s="787"/>
      <c r="AC257" s="787"/>
      <c r="AD257" s="787"/>
      <c r="AE257" s="787"/>
      <c r="AF257" s="787"/>
    </row>
    <row r="258" spans="1:32" hidden="1" x14ac:dyDescent="0.25">
      <c r="A258" s="1370" t="s">
        <v>1618</v>
      </c>
      <c r="B258" s="1365"/>
      <c r="C258" s="1365"/>
      <c r="D258" s="1365"/>
      <c r="E258" s="1365"/>
      <c r="F258" s="1365"/>
      <c r="G258" s="1365"/>
      <c r="H258" s="1365"/>
      <c r="I258" s="1365"/>
      <c r="J258" s="1365"/>
      <c r="K258" s="1392">
        <f t="shared" si="22"/>
        <v>0</v>
      </c>
      <c r="L258" s="1354"/>
      <c r="M258" s="787"/>
      <c r="N258" s="787"/>
      <c r="O258" s="787"/>
      <c r="P258" s="787"/>
      <c r="Q258" s="787"/>
      <c r="R258" s="787"/>
      <c r="S258" s="787"/>
      <c r="T258" s="787"/>
      <c r="U258" s="787"/>
      <c r="V258" s="787"/>
      <c r="W258" s="787"/>
      <c r="X258" s="787"/>
      <c r="Y258" s="787"/>
      <c r="Z258" s="787"/>
      <c r="AA258" s="787"/>
      <c r="AB258" s="787"/>
      <c r="AC258" s="787"/>
      <c r="AD258" s="787"/>
      <c r="AE258" s="787"/>
      <c r="AF258" s="787"/>
    </row>
    <row r="259" spans="1:32" hidden="1" x14ac:dyDescent="0.25">
      <c r="A259" s="1396" t="s">
        <v>1619</v>
      </c>
      <c r="B259" s="1365"/>
      <c r="C259" s="1365"/>
      <c r="D259" s="1365"/>
      <c r="E259" s="1365"/>
      <c r="F259" s="1365"/>
      <c r="G259" s="1365"/>
      <c r="H259" s="1365"/>
      <c r="I259" s="1365"/>
      <c r="J259" s="1365"/>
      <c r="K259" s="1392">
        <f t="shared" si="22"/>
        <v>0</v>
      </c>
      <c r="L259" s="1354"/>
      <c r="M259" s="787"/>
      <c r="N259" s="787"/>
      <c r="O259" s="787"/>
      <c r="P259" s="787"/>
      <c r="Q259" s="787"/>
      <c r="R259" s="787"/>
      <c r="S259" s="787"/>
      <c r="T259" s="787"/>
      <c r="U259" s="787"/>
      <c r="V259" s="787"/>
      <c r="W259" s="787"/>
      <c r="X259" s="787"/>
      <c r="Y259" s="787"/>
      <c r="Z259" s="787"/>
      <c r="AA259" s="787"/>
      <c r="AB259" s="787"/>
      <c r="AC259" s="787"/>
      <c r="AD259" s="787"/>
      <c r="AE259" s="787"/>
      <c r="AF259" s="787"/>
    </row>
    <row r="260" spans="1:32" hidden="1" x14ac:dyDescent="0.25">
      <c r="A260" s="1396" t="s">
        <v>1620</v>
      </c>
      <c r="B260" s="1365"/>
      <c r="C260" s="1365"/>
      <c r="D260" s="1365"/>
      <c r="E260" s="1365"/>
      <c r="F260" s="1365"/>
      <c r="G260" s="1365"/>
      <c r="H260" s="1365"/>
      <c r="I260" s="1365"/>
      <c r="J260" s="1365"/>
      <c r="K260" s="1392">
        <f t="shared" si="22"/>
        <v>0</v>
      </c>
      <c r="L260" s="1354"/>
      <c r="M260" s="787"/>
      <c r="N260" s="787"/>
      <c r="O260" s="787"/>
      <c r="P260" s="787"/>
      <c r="Q260" s="787"/>
      <c r="R260" s="787"/>
      <c r="S260" s="787"/>
      <c r="T260" s="787"/>
      <c r="U260" s="787"/>
      <c r="V260" s="787"/>
      <c r="W260" s="787"/>
      <c r="X260" s="787"/>
      <c r="Y260" s="787"/>
      <c r="Z260" s="787"/>
      <c r="AA260" s="787"/>
      <c r="AB260" s="787"/>
      <c r="AC260" s="787"/>
      <c r="AD260" s="787"/>
      <c r="AE260" s="787"/>
      <c r="AF260" s="787"/>
    </row>
    <row r="261" spans="1:32" hidden="1" x14ac:dyDescent="0.25">
      <c r="A261" s="1396" t="s">
        <v>1621</v>
      </c>
      <c r="B261" s="1365"/>
      <c r="C261" s="1365"/>
      <c r="D261" s="1365"/>
      <c r="E261" s="1365"/>
      <c r="F261" s="1365"/>
      <c r="G261" s="1365"/>
      <c r="H261" s="1365"/>
      <c r="I261" s="1365"/>
      <c r="J261" s="1365"/>
      <c r="K261" s="1392">
        <f t="shared" si="22"/>
        <v>0</v>
      </c>
      <c r="L261" s="1354"/>
      <c r="M261" s="787"/>
      <c r="N261" s="787"/>
      <c r="O261" s="787"/>
      <c r="P261" s="787"/>
      <c r="Q261" s="787"/>
      <c r="R261" s="787"/>
      <c r="S261" s="787"/>
      <c r="T261" s="787"/>
      <c r="U261" s="787"/>
      <c r="V261" s="787"/>
      <c r="W261" s="787"/>
      <c r="X261" s="787"/>
      <c r="Y261" s="787"/>
      <c r="Z261" s="787"/>
      <c r="AA261" s="787"/>
      <c r="AB261" s="787"/>
      <c r="AC261" s="787"/>
      <c r="AD261" s="787"/>
      <c r="AE261" s="787"/>
      <c r="AF261" s="787"/>
    </row>
    <row r="262" spans="1:32" hidden="1" x14ac:dyDescent="0.25">
      <c r="A262" s="1396" t="s">
        <v>1622</v>
      </c>
      <c r="B262" s="1365"/>
      <c r="C262" s="1365"/>
      <c r="D262" s="1365"/>
      <c r="E262" s="1365"/>
      <c r="F262" s="1365"/>
      <c r="G262" s="1365"/>
      <c r="H262" s="1365"/>
      <c r="I262" s="1365"/>
      <c r="J262" s="1365"/>
      <c r="K262" s="1392">
        <f t="shared" si="22"/>
        <v>0</v>
      </c>
      <c r="L262" s="1354"/>
      <c r="M262" s="787"/>
      <c r="N262" s="787"/>
      <c r="O262" s="787"/>
      <c r="P262" s="787"/>
      <c r="Q262" s="787"/>
      <c r="R262" s="787"/>
      <c r="S262" s="787"/>
      <c r="T262" s="787"/>
      <c r="U262" s="787"/>
      <c r="V262" s="787"/>
      <c r="W262" s="787"/>
      <c r="X262" s="787"/>
      <c r="Y262" s="787"/>
      <c r="Z262" s="787"/>
      <c r="AA262" s="787"/>
      <c r="AB262" s="787"/>
      <c r="AC262" s="787"/>
      <c r="AD262" s="787"/>
      <c r="AE262" s="787"/>
      <c r="AF262" s="787"/>
    </row>
    <row r="263" spans="1:32" hidden="1" x14ac:dyDescent="0.25">
      <c r="A263" s="1396" t="s">
        <v>1623</v>
      </c>
      <c r="B263" s="1365"/>
      <c r="C263" s="1365"/>
      <c r="D263" s="1365"/>
      <c r="E263" s="1365"/>
      <c r="F263" s="1365"/>
      <c r="G263" s="1365"/>
      <c r="H263" s="1365"/>
      <c r="I263" s="1365"/>
      <c r="J263" s="1365"/>
      <c r="K263" s="1392">
        <f t="shared" si="22"/>
        <v>0</v>
      </c>
      <c r="L263" s="1354"/>
      <c r="M263" s="787"/>
      <c r="N263" s="787"/>
      <c r="O263" s="787"/>
      <c r="P263" s="787"/>
      <c r="Q263" s="787"/>
      <c r="R263" s="787"/>
      <c r="S263" s="787"/>
      <c r="T263" s="787"/>
      <c r="U263" s="787"/>
      <c r="V263" s="787"/>
      <c r="W263" s="787"/>
      <c r="X263" s="787"/>
      <c r="Y263" s="787"/>
      <c r="Z263" s="787"/>
      <c r="AA263" s="787"/>
      <c r="AB263" s="787"/>
      <c r="AC263" s="787"/>
      <c r="AD263" s="787"/>
      <c r="AE263" s="787"/>
      <c r="AF263" s="787"/>
    </row>
    <row r="264" spans="1:32" hidden="1" x14ac:dyDescent="0.25">
      <c r="A264" s="1396" t="s">
        <v>1625</v>
      </c>
      <c r="B264" s="1365"/>
      <c r="C264" s="1365"/>
      <c r="D264" s="1365"/>
      <c r="E264" s="1365"/>
      <c r="F264" s="1365"/>
      <c r="G264" s="1365"/>
      <c r="H264" s="1365"/>
      <c r="I264" s="1365"/>
      <c r="J264" s="1365"/>
      <c r="K264" s="1392">
        <f t="shared" si="22"/>
        <v>0</v>
      </c>
      <c r="L264" s="1354"/>
      <c r="M264" s="787"/>
      <c r="N264" s="787"/>
      <c r="O264" s="787"/>
      <c r="P264" s="787"/>
      <c r="Q264" s="787"/>
      <c r="R264" s="787"/>
      <c r="S264" s="787"/>
      <c r="T264" s="787"/>
      <c r="U264" s="787"/>
      <c r="V264" s="787"/>
      <c r="W264" s="787"/>
      <c r="X264" s="787"/>
      <c r="Y264" s="787"/>
      <c r="Z264" s="787"/>
      <c r="AA264" s="787"/>
      <c r="AB264" s="787"/>
      <c r="AC264" s="787"/>
      <c r="AD264" s="787"/>
      <c r="AE264" s="787"/>
      <c r="AF264" s="787"/>
    </row>
    <row r="265" spans="1:32" hidden="1" x14ac:dyDescent="0.25">
      <c r="A265" s="1396" t="s">
        <v>1626</v>
      </c>
      <c r="B265" s="1365"/>
      <c r="C265" s="1365"/>
      <c r="D265" s="1365"/>
      <c r="E265" s="1365"/>
      <c r="F265" s="1365"/>
      <c r="G265" s="1365"/>
      <c r="H265" s="1365"/>
      <c r="I265" s="1365"/>
      <c r="J265" s="1365"/>
      <c r="K265" s="1392">
        <f t="shared" si="22"/>
        <v>0</v>
      </c>
      <c r="L265" s="1354"/>
      <c r="M265" s="787"/>
      <c r="N265" s="787"/>
      <c r="O265" s="787"/>
      <c r="P265" s="787"/>
      <c r="Q265" s="787"/>
      <c r="R265" s="787"/>
      <c r="S265" s="787"/>
      <c r="T265" s="787"/>
      <c r="U265" s="787"/>
      <c r="V265" s="787"/>
      <c r="W265" s="787"/>
      <c r="X265" s="787"/>
      <c r="Y265" s="787"/>
      <c r="Z265" s="787"/>
      <c r="AA265" s="787"/>
      <c r="AB265" s="787"/>
      <c r="AC265" s="787"/>
      <c r="AD265" s="787"/>
      <c r="AE265" s="787"/>
      <c r="AF265" s="787"/>
    </row>
    <row r="266" spans="1:32" x14ac:dyDescent="0.25">
      <c r="A266" s="1364" t="s">
        <v>2324</v>
      </c>
      <c r="B266" s="1365"/>
      <c r="C266" s="1365">
        <v>100</v>
      </c>
      <c r="D266" s="1365"/>
      <c r="E266" s="1365"/>
      <c r="F266" s="1365"/>
      <c r="G266" s="1365"/>
      <c r="H266" s="1365"/>
      <c r="I266" s="1365"/>
      <c r="J266" s="1365"/>
      <c r="K266" s="1392">
        <f t="shared" si="22"/>
        <v>100</v>
      </c>
      <c r="L266" s="1354"/>
      <c r="M266" s="787"/>
      <c r="N266" s="787"/>
      <c r="O266" s="787"/>
      <c r="P266" s="787"/>
      <c r="Q266" s="787"/>
      <c r="R266" s="787"/>
      <c r="S266" s="787"/>
      <c r="T266" s="787"/>
      <c r="U266" s="787"/>
      <c r="V266" s="787"/>
      <c r="W266" s="787"/>
      <c r="X266" s="787"/>
      <c r="Y266" s="787"/>
      <c r="Z266" s="787"/>
      <c r="AA266" s="787"/>
      <c r="AB266" s="787"/>
      <c r="AC266" s="787"/>
      <c r="AD266" s="787"/>
      <c r="AE266" s="787"/>
      <c r="AF266" s="787"/>
    </row>
    <row r="267" spans="1:32" ht="15" hidden="1" customHeight="1" x14ac:dyDescent="0.25">
      <c r="A267" s="1364" t="s">
        <v>1627</v>
      </c>
      <c r="B267" s="1365" t="s">
        <v>243</v>
      </c>
      <c r="C267" s="1365"/>
      <c r="D267" s="1365"/>
      <c r="E267" s="1365"/>
      <c r="F267" s="1365"/>
      <c r="G267" s="1365"/>
      <c r="H267" s="1365"/>
      <c r="I267" s="1365">
        <v>3243000</v>
      </c>
      <c r="J267" s="1365"/>
      <c r="K267" s="1392">
        <f t="shared" si="22"/>
        <v>3243000</v>
      </c>
      <c r="L267" s="1354"/>
      <c r="M267" s="787"/>
      <c r="N267" s="787"/>
      <c r="O267" s="787"/>
      <c r="P267" s="787"/>
      <c r="Q267" s="787"/>
      <c r="R267" s="787"/>
      <c r="S267" s="787"/>
      <c r="T267" s="787"/>
      <c r="U267" s="787"/>
      <c r="V267" s="787"/>
      <c r="W267" s="787"/>
      <c r="X267" s="787"/>
      <c r="Y267" s="787"/>
      <c r="Z267" s="787"/>
      <c r="AA267" s="787"/>
      <c r="AB267" s="787"/>
      <c r="AC267" s="787"/>
      <c r="AD267" s="787"/>
      <c r="AE267" s="787"/>
      <c r="AF267" s="787"/>
    </row>
    <row r="268" spans="1:32" ht="15.6" customHeight="1" x14ac:dyDescent="0.25">
      <c r="A268" s="1396" t="s">
        <v>1616</v>
      </c>
      <c r="B268" s="1365"/>
      <c r="C268" s="1365">
        <v>250</v>
      </c>
      <c r="D268" s="1365"/>
      <c r="E268" s="1365"/>
      <c r="F268" s="1365"/>
      <c r="G268" s="1365"/>
      <c r="H268" s="1365"/>
      <c r="I268" s="1365"/>
      <c r="J268" s="1365"/>
      <c r="K268" s="1392">
        <f t="shared" si="22"/>
        <v>250</v>
      </c>
      <c r="L268" s="1354"/>
      <c r="M268" s="787"/>
      <c r="N268" s="787"/>
      <c r="O268" s="787"/>
      <c r="P268" s="787"/>
      <c r="Q268" s="787"/>
      <c r="R268" s="787"/>
      <c r="S268" s="787"/>
      <c r="T268" s="787"/>
      <c r="U268" s="787"/>
      <c r="V268" s="787"/>
      <c r="W268" s="787"/>
      <c r="X268" s="787"/>
      <c r="Y268" s="787"/>
      <c r="Z268" s="787"/>
      <c r="AA268" s="787"/>
      <c r="AB268" s="787"/>
      <c r="AC268" s="787"/>
      <c r="AD268" s="787"/>
      <c r="AE268" s="787"/>
      <c r="AF268" s="787"/>
    </row>
    <row r="269" spans="1:32" ht="15" customHeight="1" x14ac:dyDescent="0.25">
      <c r="A269" s="1364" t="s">
        <v>1875</v>
      </c>
      <c r="B269" s="1365"/>
      <c r="C269" s="1365"/>
      <c r="D269" s="1365"/>
      <c r="E269" s="1365"/>
      <c r="F269" s="1365"/>
      <c r="G269" s="1365"/>
      <c r="H269" s="1365"/>
      <c r="I269" s="1365">
        <v>40</v>
      </c>
      <c r="J269" s="1365"/>
      <c r="K269" s="1365">
        <f t="shared" si="22"/>
        <v>40</v>
      </c>
      <c r="L269" s="1354"/>
      <c r="M269" s="787"/>
      <c r="N269" s="787"/>
      <c r="O269" s="787"/>
      <c r="P269" s="787"/>
      <c r="Q269" s="787"/>
      <c r="R269" s="787"/>
      <c r="S269" s="787"/>
      <c r="T269" s="787"/>
      <c r="U269" s="787"/>
      <c r="V269" s="787"/>
      <c r="W269" s="787"/>
      <c r="X269" s="787"/>
      <c r="Y269" s="787"/>
      <c r="Z269" s="787"/>
      <c r="AA269" s="787"/>
      <c r="AB269" s="787"/>
      <c r="AC269" s="787"/>
      <c r="AD269" s="787"/>
      <c r="AE269" s="787"/>
      <c r="AF269" s="787"/>
    </row>
    <row r="270" spans="1:32" ht="13.2" customHeight="1" x14ac:dyDescent="0.25">
      <c r="A270" s="1396" t="s">
        <v>2325</v>
      </c>
      <c r="B270" s="1365"/>
      <c r="C270" s="1365"/>
      <c r="D270" s="1365"/>
      <c r="E270" s="1365"/>
      <c r="F270" s="1365"/>
      <c r="G270" s="1365">
        <v>100</v>
      </c>
      <c r="H270" s="1365"/>
      <c r="I270" s="1365"/>
      <c r="J270" s="1365"/>
      <c r="K270" s="1392">
        <f t="shared" si="22"/>
        <v>100</v>
      </c>
      <c r="L270" s="1354"/>
      <c r="M270" s="787"/>
      <c r="N270" s="787"/>
      <c r="O270" s="787"/>
      <c r="P270" s="787"/>
      <c r="Q270" s="787"/>
      <c r="R270" s="787"/>
      <c r="S270" s="787"/>
      <c r="T270" s="787"/>
      <c r="U270" s="787"/>
      <c r="V270" s="787"/>
      <c r="W270" s="787"/>
      <c r="X270" s="787"/>
      <c r="Y270" s="787"/>
      <c r="Z270" s="787"/>
      <c r="AA270" s="787"/>
      <c r="AB270" s="787"/>
      <c r="AC270" s="787"/>
      <c r="AD270" s="787"/>
      <c r="AE270" s="787"/>
      <c r="AF270" s="787"/>
    </row>
    <row r="271" spans="1:32" ht="15" hidden="1" customHeight="1" x14ac:dyDescent="0.25">
      <c r="A271" s="1370" t="s">
        <v>1629</v>
      </c>
      <c r="B271" s="1365"/>
      <c r="C271" s="1365"/>
      <c r="D271" s="1365"/>
      <c r="E271" s="1365"/>
      <c r="F271" s="1365"/>
      <c r="G271" s="1365">
        <v>110000</v>
      </c>
      <c r="H271" s="1365"/>
      <c r="I271" s="1365"/>
      <c r="J271" s="1365"/>
      <c r="K271" s="1365">
        <f t="shared" si="22"/>
        <v>110000</v>
      </c>
      <c r="L271" s="1354"/>
      <c r="M271" s="787"/>
      <c r="N271" s="787"/>
      <c r="O271" s="787"/>
      <c r="P271" s="787"/>
      <c r="Q271" s="787"/>
      <c r="R271" s="787"/>
      <c r="S271" s="787"/>
      <c r="T271" s="787"/>
      <c r="U271" s="787"/>
      <c r="V271" s="787"/>
      <c r="W271" s="787"/>
      <c r="X271" s="787"/>
      <c r="Y271" s="787"/>
      <c r="Z271" s="787"/>
      <c r="AA271" s="787"/>
      <c r="AB271" s="787"/>
      <c r="AC271" s="787"/>
      <c r="AD271" s="787"/>
      <c r="AE271" s="787"/>
      <c r="AF271" s="787"/>
    </row>
    <row r="272" spans="1:32" ht="13.2" customHeight="1" x14ac:dyDescent="0.25">
      <c r="A272" s="1364" t="s">
        <v>1874</v>
      </c>
      <c r="B272" s="1365"/>
      <c r="C272" s="1365"/>
      <c r="D272" s="1365"/>
      <c r="E272" s="1365"/>
      <c r="F272" s="1365"/>
      <c r="G272" s="1365"/>
      <c r="H272" s="1365"/>
      <c r="I272" s="1365">
        <v>3243</v>
      </c>
      <c r="J272" s="1365">
        <f>SUM(J271)</f>
        <v>0</v>
      </c>
      <c r="K272" s="1392">
        <f t="shared" si="22"/>
        <v>3243</v>
      </c>
      <c r="L272" s="1354"/>
      <c r="M272" s="787"/>
      <c r="N272" s="787"/>
      <c r="O272" s="787"/>
      <c r="P272" s="787"/>
      <c r="Q272" s="787"/>
      <c r="R272" s="787"/>
      <c r="S272" s="787"/>
      <c r="T272" s="787"/>
      <c r="U272" s="787"/>
      <c r="V272" s="787"/>
      <c r="W272" s="787"/>
      <c r="X272" s="787"/>
      <c r="Y272" s="787"/>
      <c r="Z272" s="787"/>
      <c r="AA272" s="787"/>
      <c r="AB272" s="787"/>
      <c r="AC272" s="787"/>
      <c r="AD272" s="787"/>
      <c r="AE272" s="787"/>
      <c r="AF272" s="787"/>
    </row>
    <row r="273" spans="1:32" ht="13.2" customHeight="1" x14ac:dyDescent="0.35">
      <c r="A273" s="1364" t="s">
        <v>1628</v>
      </c>
      <c r="B273" s="1365"/>
      <c r="C273" s="1365">
        <v>250</v>
      </c>
      <c r="D273" s="1365"/>
      <c r="E273" s="1365"/>
      <c r="F273" s="1365"/>
      <c r="G273" s="1365"/>
      <c r="H273" s="1365"/>
      <c r="I273" s="1365"/>
      <c r="J273" s="1365"/>
      <c r="K273" s="1392">
        <f t="shared" si="22"/>
        <v>250</v>
      </c>
      <c r="L273" s="1354"/>
      <c r="M273" s="1407"/>
      <c r="N273" s="859"/>
      <c r="O273" s="787"/>
      <c r="P273" s="787"/>
      <c r="Q273" s="787"/>
      <c r="R273" s="787"/>
      <c r="S273" s="787"/>
      <c r="T273" s="787"/>
      <c r="U273" s="787"/>
      <c r="V273" s="787"/>
      <c r="W273" s="787"/>
      <c r="X273" s="787"/>
      <c r="Y273" s="787"/>
      <c r="Z273" s="787"/>
      <c r="AA273" s="787"/>
      <c r="AB273" s="787"/>
      <c r="AC273" s="787"/>
      <c r="AD273" s="787"/>
      <c r="AE273" s="787"/>
      <c r="AF273" s="787"/>
    </row>
    <row r="274" spans="1:32" ht="24" customHeight="1" x14ac:dyDescent="0.35">
      <c r="A274" s="1370" t="s">
        <v>2326</v>
      </c>
      <c r="B274" s="1365"/>
      <c r="C274" s="1365"/>
      <c r="D274" s="1365"/>
      <c r="E274" s="1365"/>
      <c r="F274" s="1365"/>
      <c r="G274" s="1365">
        <v>110</v>
      </c>
      <c r="H274" s="1365">
        <f>SUM(H273)</f>
        <v>0</v>
      </c>
      <c r="I274" s="1365"/>
      <c r="J274" s="1365">
        <f>SUM(J273)</f>
        <v>0</v>
      </c>
      <c r="K274" s="1365">
        <f t="shared" si="22"/>
        <v>110</v>
      </c>
      <c r="L274" s="1354"/>
      <c r="M274" s="1407"/>
      <c r="N274" s="859"/>
      <c r="O274" s="787"/>
      <c r="P274" s="787"/>
      <c r="Q274" s="787"/>
      <c r="R274" s="787"/>
      <c r="S274" s="787"/>
      <c r="T274" s="787"/>
      <c r="U274" s="787"/>
      <c r="V274" s="787"/>
      <c r="W274" s="787"/>
      <c r="X274" s="787"/>
      <c r="Y274" s="787"/>
      <c r="Z274" s="787"/>
      <c r="AA274" s="787"/>
      <c r="AB274" s="787"/>
      <c r="AC274" s="787"/>
      <c r="AD274" s="787"/>
      <c r="AE274" s="787"/>
      <c r="AF274" s="787"/>
    </row>
    <row r="275" spans="1:32" hidden="1" x14ac:dyDescent="0.25">
      <c r="A275" s="1364" t="s">
        <v>1631</v>
      </c>
      <c r="B275" s="1365"/>
      <c r="C275" s="1365"/>
      <c r="D275" s="1365"/>
      <c r="E275" s="1365"/>
      <c r="F275" s="1365"/>
      <c r="G275" s="1365"/>
      <c r="H275" s="1365"/>
      <c r="I275" s="1365"/>
      <c r="J275" s="1365"/>
      <c r="K275" s="1365">
        <f t="shared" si="22"/>
        <v>0</v>
      </c>
      <c r="L275" s="1354"/>
      <c r="M275" s="787"/>
      <c r="N275" s="787"/>
      <c r="O275" s="787"/>
      <c r="P275" s="787"/>
      <c r="Q275" s="787"/>
      <c r="R275" s="787"/>
      <c r="S275" s="787"/>
      <c r="T275" s="787"/>
      <c r="U275" s="787"/>
      <c r="V275" s="787"/>
      <c r="W275" s="787"/>
      <c r="X275" s="787"/>
      <c r="Y275" s="787"/>
      <c r="Z275" s="787"/>
      <c r="AA275" s="787"/>
      <c r="AB275" s="787"/>
      <c r="AC275" s="787"/>
      <c r="AD275" s="787"/>
      <c r="AE275" s="787"/>
      <c r="AF275" s="787"/>
    </row>
    <row r="276" spans="1:32" hidden="1" x14ac:dyDescent="0.25">
      <c r="A276" s="1364" t="s">
        <v>1632</v>
      </c>
      <c r="B276" s="1365"/>
      <c r="C276" s="1365"/>
      <c r="D276" s="1365"/>
      <c r="E276" s="1365"/>
      <c r="F276" s="1365"/>
      <c r="G276" s="1365"/>
      <c r="H276" s="1365"/>
      <c r="I276" s="1365"/>
      <c r="J276" s="1365"/>
      <c r="K276" s="1365">
        <f t="shared" si="22"/>
        <v>0</v>
      </c>
      <c r="L276" s="1354"/>
      <c r="M276" s="787"/>
      <c r="N276" s="787"/>
      <c r="O276" s="787"/>
      <c r="P276" s="787"/>
      <c r="Q276" s="787"/>
      <c r="R276" s="787"/>
      <c r="S276" s="787"/>
      <c r="T276" s="787"/>
      <c r="U276" s="787"/>
      <c r="V276" s="787"/>
      <c r="W276" s="787"/>
      <c r="X276" s="787"/>
      <c r="Y276" s="787"/>
      <c r="Z276" s="787"/>
      <c r="AA276" s="787"/>
      <c r="AB276" s="787"/>
      <c r="AC276" s="787"/>
      <c r="AD276" s="787"/>
      <c r="AE276" s="787"/>
      <c r="AF276" s="787"/>
    </row>
    <row r="277" spans="1:32" hidden="1" x14ac:dyDescent="0.25">
      <c r="A277" s="1364" t="s">
        <v>1633</v>
      </c>
      <c r="B277" s="1365"/>
      <c r="C277" s="1365"/>
      <c r="D277" s="1365"/>
      <c r="E277" s="1365"/>
      <c r="F277" s="1365"/>
      <c r="G277" s="1365"/>
      <c r="H277" s="1365"/>
      <c r="I277" s="1365"/>
      <c r="J277" s="1365"/>
      <c r="K277" s="1365">
        <f t="shared" si="22"/>
        <v>0</v>
      </c>
      <c r="L277" s="1354"/>
      <c r="M277" s="787"/>
      <c r="N277" s="787"/>
      <c r="O277" s="787"/>
      <c r="P277" s="787"/>
      <c r="Q277" s="787"/>
      <c r="R277" s="787"/>
      <c r="S277" s="787"/>
      <c r="T277" s="787"/>
      <c r="U277" s="787"/>
      <c r="V277" s="787"/>
      <c r="W277" s="787"/>
      <c r="X277" s="787"/>
      <c r="Y277" s="787"/>
      <c r="Z277" s="787"/>
      <c r="AA277" s="787"/>
      <c r="AB277" s="787"/>
      <c r="AC277" s="787"/>
      <c r="AD277" s="787"/>
      <c r="AE277" s="787"/>
      <c r="AF277" s="787"/>
    </row>
    <row r="278" spans="1:32" x14ac:dyDescent="0.25">
      <c r="A278" s="1370" t="s">
        <v>1630</v>
      </c>
      <c r="B278" s="1365"/>
      <c r="C278" s="1365"/>
      <c r="D278" s="1365"/>
      <c r="E278" s="1365"/>
      <c r="F278" s="1365"/>
      <c r="G278" s="1365"/>
      <c r="H278" s="1365"/>
      <c r="I278" s="1365">
        <v>669</v>
      </c>
      <c r="J278" s="1365"/>
      <c r="K278" s="1365">
        <f t="shared" si="22"/>
        <v>669</v>
      </c>
      <c r="L278" s="1399"/>
      <c r="M278" s="787"/>
      <c r="N278" s="787"/>
      <c r="O278" s="787"/>
      <c r="P278" s="787"/>
      <c r="Q278" s="787"/>
      <c r="R278" s="787"/>
      <c r="S278" s="787"/>
      <c r="T278" s="787"/>
      <c r="U278" s="787"/>
      <c r="V278" s="787"/>
      <c r="W278" s="787"/>
      <c r="X278" s="787"/>
      <c r="Y278" s="787"/>
      <c r="Z278" s="787"/>
      <c r="AA278" s="787"/>
      <c r="AB278" s="787"/>
      <c r="AC278" s="787"/>
      <c r="AD278" s="787"/>
      <c r="AE278" s="787"/>
      <c r="AF278" s="787"/>
    </row>
    <row r="279" spans="1:32" ht="16.95" customHeight="1" x14ac:dyDescent="0.25">
      <c r="A279" s="1370" t="s">
        <v>2327</v>
      </c>
      <c r="B279" s="1365"/>
      <c r="C279" s="1365"/>
      <c r="D279" s="1365"/>
      <c r="E279" s="1365"/>
      <c r="F279" s="1365"/>
      <c r="G279" s="1365">
        <v>100</v>
      </c>
      <c r="H279" s="1365"/>
      <c r="I279" s="1365"/>
      <c r="J279" s="1365"/>
      <c r="K279" s="1365">
        <f t="shared" si="22"/>
        <v>100</v>
      </c>
      <c r="L279" s="1354"/>
      <c r="M279" s="787"/>
      <c r="N279" s="787"/>
      <c r="O279" s="787"/>
      <c r="P279" s="787"/>
      <c r="Q279" s="787"/>
      <c r="R279" s="787"/>
      <c r="S279" s="787"/>
      <c r="T279" s="787"/>
      <c r="U279" s="787"/>
      <c r="V279" s="787"/>
      <c r="W279" s="787"/>
      <c r="X279" s="787"/>
      <c r="Y279" s="787"/>
      <c r="Z279" s="787"/>
      <c r="AA279" s="787"/>
      <c r="AB279" s="787"/>
      <c r="AC279" s="787"/>
      <c r="AD279" s="787"/>
      <c r="AE279" s="787"/>
      <c r="AF279" s="787"/>
    </row>
    <row r="280" spans="1:32" hidden="1" x14ac:dyDescent="0.25">
      <c r="A280" s="1364" t="s">
        <v>1635</v>
      </c>
      <c r="B280" s="1365"/>
      <c r="C280" s="1365"/>
      <c r="D280" s="1365"/>
      <c r="E280" s="1365"/>
      <c r="F280" s="1365"/>
      <c r="G280" s="1365"/>
      <c r="H280" s="1365"/>
      <c r="I280" s="1365"/>
      <c r="J280" s="1365"/>
      <c r="K280" s="1365">
        <f t="shared" si="22"/>
        <v>0</v>
      </c>
      <c r="L280" s="1354"/>
      <c r="M280" s="787"/>
      <c r="N280" s="787"/>
      <c r="O280" s="787"/>
      <c r="P280" s="787"/>
      <c r="Q280" s="787"/>
      <c r="R280" s="787"/>
      <c r="S280" s="787"/>
      <c r="T280" s="787"/>
      <c r="U280" s="787"/>
      <c r="V280" s="787"/>
      <c r="W280" s="787"/>
      <c r="X280" s="787"/>
      <c r="Y280" s="787"/>
      <c r="Z280" s="787"/>
      <c r="AA280" s="787"/>
      <c r="AB280" s="787"/>
      <c r="AC280" s="787"/>
      <c r="AD280" s="787"/>
      <c r="AE280" s="787"/>
      <c r="AF280" s="787"/>
    </row>
    <row r="281" spans="1:32" ht="15" hidden="1" customHeight="1" x14ac:dyDescent="0.25">
      <c r="A281" s="1364" t="s">
        <v>1636</v>
      </c>
      <c r="B281" s="1365"/>
      <c r="C281" s="1365"/>
      <c r="D281" s="1365"/>
      <c r="E281" s="1365"/>
      <c r="F281" s="1365"/>
      <c r="G281" s="1365"/>
      <c r="H281" s="1365"/>
      <c r="I281" s="1365"/>
      <c r="J281" s="1365"/>
      <c r="K281" s="1365">
        <f t="shared" si="22"/>
        <v>0</v>
      </c>
      <c r="L281" s="1354"/>
      <c r="M281" s="787"/>
      <c r="N281" s="787"/>
      <c r="O281" s="787"/>
      <c r="P281" s="787"/>
      <c r="Q281" s="787"/>
      <c r="R281" s="787"/>
      <c r="S281" s="787"/>
      <c r="T281" s="787"/>
      <c r="U281" s="787"/>
      <c r="V281" s="787"/>
      <c r="W281" s="787"/>
      <c r="X281" s="787"/>
      <c r="Y281" s="787"/>
      <c r="Z281" s="787"/>
      <c r="AA281" s="787"/>
      <c r="AB281" s="787"/>
      <c r="AC281" s="787"/>
      <c r="AD281" s="787"/>
      <c r="AE281" s="787"/>
      <c r="AF281" s="787"/>
    </row>
    <row r="282" spans="1:32" ht="15" hidden="1" customHeight="1" x14ac:dyDescent="0.25">
      <c r="A282" s="1364" t="s">
        <v>1637</v>
      </c>
      <c r="B282" s="1365"/>
      <c r="C282" s="1365"/>
      <c r="D282" s="1365"/>
      <c r="E282" s="1365"/>
      <c r="F282" s="1365"/>
      <c r="G282" s="1365"/>
      <c r="H282" s="1365"/>
      <c r="I282" s="1365"/>
      <c r="J282" s="1365"/>
      <c r="K282" s="1365">
        <f t="shared" si="22"/>
        <v>0</v>
      </c>
      <c r="L282" s="1354"/>
      <c r="M282" s="787"/>
      <c r="N282" s="787"/>
      <c r="O282" s="787"/>
      <c r="P282" s="787"/>
      <c r="Q282" s="787"/>
      <c r="R282" s="787"/>
      <c r="S282" s="787"/>
      <c r="T282" s="787"/>
      <c r="U282" s="787"/>
      <c r="V282" s="787"/>
      <c r="W282" s="787"/>
      <c r="X282" s="787"/>
      <c r="Y282" s="787"/>
      <c r="Z282" s="787"/>
      <c r="AA282" s="787"/>
      <c r="AB282" s="787"/>
      <c r="AC282" s="787"/>
      <c r="AD282" s="787"/>
      <c r="AE282" s="787"/>
      <c r="AF282" s="787"/>
    </row>
    <row r="283" spans="1:32" ht="15" hidden="1" customHeight="1" x14ac:dyDescent="0.25">
      <c r="A283" s="1364" t="s">
        <v>1638</v>
      </c>
      <c r="B283" s="1365"/>
      <c r="C283" s="1365"/>
      <c r="D283" s="1365"/>
      <c r="E283" s="1365"/>
      <c r="F283" s="1365"/>
      <c r="G283" s="1365"/>
      <c r="H283" s="1365"/>
      <c r="I283" s="1365"/>
      <c r="J283" s="1365"/>
      <c r="K283" s="1365">
        <f t="shared" si="22"/>
        <v>0</v>
      </c>
      <c r="L283" s="1354"/>
      <c r="M283" s="787"/>
      <c r="N283" s="787"/>
      <c r="O283" s="787"/>
      <c r="P283" s="787"/>
      <c r="Q283" s="787"/>
      <c r="R283" s="787"/>
      <c r="S283" s="787"/>
      <c r="T283" s="787"/>
      <c r="U283" s="787"/>
      <c r="V283" s="787"/>
      <c r="W283" s="787"/>
      <c r="X283" s="787"/>
      <c r="Y283" s="787"/>
      <c r="Z283" s="787"/>
      <c r="AA283" s="787"/>
      <c r="AB283" s="787"/>
      <c r="AC283" s="787"/>
      <c r="AD283" s="787"/>
      <c r="AE283" s="787"/>
      <c r="AF283" s="787"/>
    </row>
    <row r="284" spans="1:32" ht="15" hidden="1" customHeight="1" x14ac:dyDescent="0.25">
      <c r="A284" s="1364" t="s">
        <v>1640</v>
      </c>
      <c r="B284" s="1365"/>
      <c r="C284" s="1365"/>
      <c r="D284" s="1365"/>
      <c r="E284" s="1365"/>
      <c r="F284" s="1365"/>
      <c r="G284" s="1365"/>
      <c r="H284" s="1365"/>
      <c r="I284" s="1365"/>
      <c r="J284" s="1365"/>
      <c r="K284" s="1365">
        <f t="shared" si="22"/>
        <v>0</v>
      </c>
      <c r="L284" s="1354"/>
      <c r="M284" s="787"/>
      <c r="N284" s="787"/>
      <c r="O284" s="787"/>
      <c r="P284" s="787"/>
      <c r="Q284" s="787"/>
      <c r="R284" s="787"/>
      <c r="S284" s="787"/>
      <c r="T284" s="787"/>
      <c r="U284" s="787"/>
      <c r="V284" s="787"/>
      <c r="W284" s="787"/>
      <c r="X284" s="787"/>
      <c r="Y284" s="787"/>
      <c r="Z284" s="787"/>
      <c r="AA284" s="787"/>
      <c r="AB284" s="787"/>
      <c r="AC284" s="787"/>
      <c r="AD284" s="787"/>
      <c r="AE284" s="787"/>
      <c r="AF284" s="787"/>
    </row>
    <row r="285" spans="1:32" hidden="1" x14ac:dyDescent="0.25">
      <c r="A285" s="1370" t="s">
        <v>1639</v>
      </c>
      <c r="B285" s="1365"/>
      <c r="C285" s="1365"/>
      <c r="D285" s="1365"/>
      <c r="E285" s="1365"/>
      <c r="F285" s="1365"/>
      <c r="G285" s="1365">
        <v>50000</v>
      </c>
      <c r="H285" s="1365"/>
      <c r="I285" s="1365">
        <v>1500000</v>
      </c>
      <c r="J285" s="1365"/>
      <c r="K285" s="1365">
        <f t="shared" si="22"/>
        <v>1550000</v>
      </c>
      <c r="L285" s="1354"/>
      <c r="M285" s="787"/>
      <c r="N285" s="787"/>
      <c r="O285" s="787"/>
      <c r="P285" s="787"/>
      <c r="Q285" s="787"/>
      <c r="R285" s="787"/>
      <c r="S285" s="787"/>
      <c r="T285" s="787"/>
      <c r="U285" s="787"/>
      <c r="V285" s="787"/>
      <c r="W285" s="787"/>
      <c r="X285" s="787"/>
      <c r="Y285" s="787"/>
      <c r="Z285" s="787"/>
      <c r="AA285" s="787"/>
      <c r="AB285" s="787"/>
      <c r="AC285" s="787"/>
      <c r="AD285" s="787"/>
      <c r="AE285" s="787"/>
      <c r="AF285" s="787"/>
    </row>
    <row r="286" spans="1:32" ht="17.399999999999999" customHeight="1" x14ac:dyDescent="0.25">
      <c r="A286" s="1364" t="s">
        <v>1634</v>
      </c>
      <c r="B286" s="1365"/>
      <c r="C286" s="1365"/>
      <c r="D286" s="1365"/>
      <c r="E286" s="1365"/>
      <c r="F286" s="1365"/>
      <c r="G286" s="1365"/>
      <c r="H286" s="1365"/>
      <c r="I286" s="1365">
        <v>660</v>
      </c>
      <c r="J286" s="1365"/>
      <c r="K286" s="1365">
        <f t="shared" si="22"/>
        <v>660</v>
      </c>
      <c r="M286" s="787"/>
      <c r="N286" s="787"/>
      <c r="O286" s="787"/>
      <c r="P286" s="787"/>
      <c r="Q286" s="787"/>
      <c r="R286" s="787"/>
      <c r="S286" s="787"/>
      <c r="T286" s="787"/>
      <c r="U286" s="787"/>
      <c r="V286" s="787"/>
      <c r="W286" s="787"/>
      <c r="X286" s="787"/>
      <c r="Y286" s="787"/>
      <c r="Z286" s="787"/>
      <c r="AA286" s="787"/>
      <c r="AB286" s="787"/>
      <c r="AC286" s="787"/>
      <c r="AD286" s="787"/>
      <c r="AE286" s="787"/>
      <c r="AF286" s="787"/>
    </row>
    <row r="287" spans="1:32" ht="15" hidden="1" customHeight="1" x14ac:dyDescent="0.25">
      <c r="A287" s="1370" t="s">
        <v>1641</v>
      </c>
      <c r="B287" s="1365"/>
      <c r="C287" s="1365"/>
      <c r="D287" s="1365"/>
      <c r="E287" s="1365"/>
      <c r="F287" s="1365"/>
      <c r="G287" s="1365">
        <v>100000</v>
      </c>
      <c r="H287" s="1365"/>
      <c r="I287" s="1365"/>
      <c r="J287" s="1365"/>
      <c r="K287" s="1365">
        <f t="shared" si="22"/>
        <v>100000</v>
      </c>
      <c r="M287" s="787"/>
      <c r="N287" s="787"/>
      <c r="O287" s="787"/>
      <c r="P287" s="787"/>
      <c r="Q287" s="787"/>
      <c r="R287" s="787"/>
      <c r="S287" s="787"/>
      <c r="T287" s="787"/>
      <c r="U287" s="787"/>
      <c r="V287" s="787"/>
      <c r="W287" s="787"/>
      <c r="X287" s="787"/>
      <c r="Y287" s="787"/>
      <c r="Z287" s="787"/>
      <c r="AA287" s="787"/>
      <c r="AB287" s="787"/>
      <c r="AC287" s="787"/>
      <c r="AD287" s="787"/>
      <c r="AE287" s="787"/>
      <c r="AF287" s="787"/>
    </row>
    <row r="288" spans="1:32" ht="16.2" customHeight="1" x14ac:dyDescent="0.25">
      <c r="A288" s="1370" t="s">
        <v>2328</v>
      </c>
      <c r="B288" s="1365"/>
      <c r="C288" s="1365"/>
      <c r="D288" s="1365"/>
      <c r="E288" s="1365"/>
      <c r="F288" s="1365"/>
      <c r="G288" s="1365">
        <v>100</v>
      </c>
      <c r="H288" s="1365">
        <f>SUM(H287:H287)</f>
        <v>0</v>
      </c>
      <c r="I288" s="1365"/>
      <c r="J288" s="1365">
        <f>SUM(J287:J287)</f>
        <v>0</v>
      </c>
      <c r="K288" s="1365">
        <f t="shared" si="22"/>
        <v>100</v>
      </c>
      <c r="M288" s="787"/>
      <c r="N288" s="787"/>
      <c r="O288" s="787"/>
      <c r="P288" s="787"/>
      <c r="Q288" s="787"/>
      <c r="R288" s="787"/>
      <c r="S288" s="787"/>
      <c r="T288" s="787"/>
      <c r="U288" s="787"/>
      <c r="V288" s="787"/>
      <c r="W288" s="787"/>
      <c r="X288" s="787"/>
      <c r="Y288" s="787"/>
      <c r="Z288" s="787"/>
      <c r="AA288" s="787"/>
      <c r="AB288" s="787"/>
      <c r="AC288" s="787"/>
      <c r="AD288" s="787"/>
      <c r="AE288" s="787"/>
      <c r="AF288" s="787"/>
    </row>
    <row r="289" spans="1:32" ht="15" hidden="1" customHeight="1" x14ac:dyDescent="0.25">
      <c r="A289" s="1370" t="s">
        <v>1642</v>
      </c>
      <c r="B289" s="1365"/>
      <c r="C289" s="1365"/>
      <c r="D289" s="1365"/>
      <c r="E289" s="1365"/>
      <c r="F289" s="1365"/>
      <c r="G289" s="1365"/>
      <c r="H289" s="1365"/>
      <c r="I289" s="1365"/>
      <c r="J289" s="1365"/>
      <c r="K289" s="1365">
        <f t="shared" si="22"/>
        <v>0</v>
      </c>
      <c r="M289" s="787"/>
      <c r="N289" s="787"/>
      <c r="O289" s="787"/>
      <c r="P289" s="787"/>
      <c r="Q289" s="787"/>
      <c r="R289" s="787"/>
      <c r="S289" s="787"/>
      <c r="T289" s="787"/>
      <c r="U289" s="787"/>
      <c r="V289" s="787"/>
      <c r="W289" s="787"/>
      <c r="X289" s="787"/>
      <c r="Y289" s="787"/>
      <c r="Z289" s="787"/>
      <c r="AA289" s="787"/>
      <c r="AB289" s="787"/>
      <c r="AC289" s="787"/>
      <c r="AD289" s="787"/>
      <c r="AE289" s="787"/>
      <c r="AF289" s="787"/>
    </row>
    <row r="290" spans="1:32" x14ac:dyDescent="0.25">
      <c r="A290" s="1364" t="s">
        <v>2329</v>
      </c>
      <c r="B290" s="1365"/>
      <c r="C290" s="1365"/>
      <c r="D290" s="1365"/>
      <c r="E290" s="1365"/>
      <c r="F290" s="1365"/>
      <c r="G290" s="1365">
        <v>100</v>
      </c>
      <c r="H290" s="1365"/>
      <c r="I290" s="1365"/>
      <c r="J290" s="1365"/>
      <c r="K290" s="1365">
        <f t="shared" si="22"/>
        <v>100</v>
      </c>
      <c r="M290" s="787"/>
      <c r="N290" s="787"/>
      <c r="O290" s="787"/>
      <c r="P290" s="787"/>
      <c r="Q290" s="787"/>
      <c r="R290" s="787"/>
      <c r="S290" s="787"/>
      <c r="T290" s="787"/>
      <c r="U290" s="787"/>
      <c r="V290" s="787"/>
      <c r="W290" s="787"/>
      <c r="X290" s="787"/>
      <c r="Y290" s="787"/>
      <c r="Z290" s="787"/>
      <c r="AA290" s="787"/>
      <c r="AB290" s="787"/>
      <c r="AC290" s="787"/>
      <c r="AD290" s="787"/>
      <c r="AE290" s="787"/>
      <c r="AF290" s="787"/>
    </row>
    <row r="291" spans="1:32" ht="15" hidden="1" customHeight="1" x14ac:dyDescent="0.25">
      <c r="A291" s="1370" t="s">
        <v>1643</v>
      </c>
      <c r="B291" s="1365"/>
      <c r="C291" s="1365"/>
      <c r="D291" s="1365"/>
      <c r="E291" s="1365"/>
      <c r="F291" s="1365"/>
      <c r="G291" s="1365"/>
      <c r="H291" s="1365"/>
      <c r="I291" s="1365"/>
      <c r="J291" s="1365"/>
      <c r="K291" s="1365">
        <f t="shared" si="22"/>
        <v>0</v>
      </c>
      <c r="M291" s="787"/>
      <c r="N291" s="787"/>
      <c r="O291" s="787"/>
      <c r="P291" s="787"/>
      <c r="Q291" s="787"/>
      <c r="R291" s="787"/>
      <c r="S291" s="787"/>
      <c r="T291" s="787"/>
      <c r="U291" s="787"/>
      <c r="V291" s="787"/>
      <c r="W291" s="787"/>
      <c r="X291" s="787"/>
      <c r="Y291" s="787"/>
      <c r="Z291" s="787"/>
      <c r="AA291" s="787"/>
      <c r="AB291" s="787"/>
      <c r="AC291" s="787"/>
      <c r="AD291" s="787"/>
      <c r="AE291" s="787"/>
      <c r="AF291" s="787"/>
    </row>
    <row r="292" spans="1:32" hidden="1" x14ac:dyDescent="0.25">
      <c r="A292" s="1370" t="s">
        <v>1644</v>
      </c>
      <c r="B292" s="1365"/>
      <c r="C292" s="1365"/>
      <c r="D292" s="1365"/>
      <c r="E292" s="1365"/>
      <c r="F292" s="1365"/>
      <c r="G292" s="1365"/>
      <c r="H292" s="1365"/>
      <c r="I292" s="1365"/>
      <c r="J292" s="1365"/>
      <c r="K292" s="1365">
        <f t="shared" si="22"/>
        <v>0</v>
      </c>
      <c r="M292" s="787"/>
      <c r="N292" s="787"/>
      <c r="O292" s="787"/>
      <c r="P292" s="787"/>
      <c r="Q292" s="787"/>
      <c r="R292" s="787"/>
      <c r="S292" s="787"/>
      <c r="T292" s="787"/>
      <c r="U292" s="787"/>
      <c r="V292" s="787"/>
      <c r="W292" s="787"/>
      <c r="X292" s="787"/>
      <c r="Y292" s="787"/>
      <c r="Z292" s="787"/>
      <c r="AA292" s="787"/>
      <c r="AB292" s="787"/>
      <c r="AC292" s="787"/>
      <c r="AD292" s="787"/>
      <c r="AE292" s="787"/>
      <c r="AF292" s="787"/>
    </row>
    <row r="293" spans="1:32" ht="15" hidden="1" customHeight="1" x14ac:dyDescent="0.25">
      <c r="A293" s="1370" t="s">
        <v>1645</v>
      </c>
      <c r="B293" s="1365"/>
      <c r="C293" s="1365"/>
      <c r="D293" s="1365"/>
      <c r="E293" s="1365"/>
      <c r="F293" s="1365"/>
      <c r="G293" s="1365"/>
      <c r="H293" s="1365"/>
      <c r="I293" s="1365"/>
      <c r="J293" s="1365"/>
      <c r="K293" s="1365">
        <f t="shared" si="22"/>
        <v>0</v>
      </c>
      <c r="M293" s="787"/>
      <c r="N293" s="787"/>
      <c r="O293" s="787"/>
      <c r="P293" s="787"/>
      <c r="Q293" s="787"/>
      <c r="R293" s="787"/>
      <c r="S293" s="787"/>
      <c r="T293" s="787"/>
      <c r="U293" s="787"/>
      <c r="V293" s="787"/>
      <c r="W293" s="787"/>
      <c r="X293" s="787"/>
      <c r="Y293" s="787"/>
      <c r="Z293" s="787"/>
      <c r="AA293" s="787"/>
      <c r="AB293" s="787"/>
      <c r="AC293" s="787"/>
      <c r="AD293" s="787"/>
      <c r="AE293" s="787"/>
      <c r="AF293" s="787"/>
    </row>
    <row r="294" spans="1:32" ht="15" hidden="1" customHeight="1" x14ac:dyDescent="0.25">
      <c r="A294" s="1370" t="s">
        <v>1646</v>
      </c>
      <c r="B294" s="1365"/>
      <c r="C294" s="1365"/>
      <c r="D294" s="1365"/>
      <c r="E294" s="1365"/>
      <c r="F294" s="1365"/>
      <c r="G294" s="1408"/>
      <c r="H294" s="1408"/>
      <c r="I294" s="1408"/>
      <c r="J294" s="1408"/>
      <c r="K294" s="1365">
        <f t="shared" si="22"/>
        <v>0</v>
      </c>
      <c r="M294" s="787"/>
      <c r="N294" s="787"/>
      <c r="O294" s="787"/>
      <c r="P294" s="787"/>
      <c r="Q294" s="787"/>
      <c r="R294" s="787"/>
      <c r="S294" s="787"/>
      <c r="T294" s="787"/>
      <c r="U294" s="787"/>
      <c r="V294" s="787"/>
      <c r="W294" s="787"/>
      <c r="X294" s="787"/>
      <c r="Y294" s="787"/>
      <c r="Z294" s="787"/>
      <c r="AA294" s="787"/>
      <c r="AB294" s="787"/>
      <c r="AC294" s="787"/>
      <c r="AD294" s="787"/>
      <c r="AE294" s="787"/>
      <c r="AF294" s="787"/>
    </row>
    <row r="295" spans="1:32" hidden="1" x14ac:dyDescent="0.25">
      <c r="A295" s="1370" t="s">
        <v>1647</v>
      </c>
      <c r="B295" s="1365"/>
      <c r="C295" s="1365"/>
      <c r="D295" s="1365"/>
      <c r="E295" s="1365"/>
      <c r="F295" s="1365"/>
      <c r="G295" s="1365"/>
      <c r="H295" s="1365"/>
      <c r="I295" s="1365"/>
      <c r="J295" s="1365"/>
      <c r="K295" s="1365">
        <f t="shared" si="22"/>
        <v>0</v>
      </c>
      <c r="L295" s="1354"/>
      <c r="M295" s="787"/>
      <c r="N295" s="787"/>
      <c r="O295" s="787"/>
      <c r="P295" s="787"/>
      <c r="Q295" s="787"/>
      <c r="R295" s="787"/>
      <c r="S295" s="787"/>
      <c r="T295" s="787"/>
      <c r="U295" s="787"/>
      <c r="V295" s="787"/>
      <c r="W295" s="787"/>
      <c r="X295" s="787"/>
      <c r="Y295" s="787"/>
      <c r="Z295" s="787"/>
      <c r="AA295" s="787"/>
      <c r="AB295" s="787"/>
      <c r="AC295" s="787"/>
      <c r="AD295" s="787"/>
      <c r="AE295" s="787"/>
      <c r="AF295" s="787"/>
    </row>
    <row r="296" spans="1:32" ht="15" hidden="1" customHeight="1" x14ac:dyDescent="0.25">
      <c r="A296" s="1370" t="s">
        <v>1877</v>
      </c>
      <c r="B296" s="1365"/>
      <c r="C296" s="1365"/>
      <c r="D296" s="1365"/>
      <c r="E296" s="1365"/>
      <c r="F296" s="1365"/>
      <c r="G296" s="1365"/>
      <c r="H296" s="1365"/>
      <c r="I296" s="1365">
        <f>SUM(I295)</f>
        <v>0</v>
      </c>
      <c r="J296" s="1365">
        <f>SUM(J295:J295)</f>
        <v>0</v>
      </c>
      <c r="K296" s="1365">
        <f t="shared" si="22"/>
        <v>0</v>
      </c>
      <c r="L296" s="1354"/>
      <c r="M296" s="787"/>
      <c r="N296" s="787"/>
      <c r="O296" s="787"/>
      <c r="P296" s="787"/>
      <c r="Q296" s="787"/>
      <c r="R296" s="787"/>
      <c r="S296" s="787"/>
      <c r="T296" s="787"/>
      <c r="U296" s="787"/>
      <c r="V296" s="787"/>
      <c r="W296" s="787"/>
      <c r="X296" s="787"/>
      <c r="Y296" s="787"/>
      <c r="Z296" s="787"/>
      <c r="AA296" s="787"/>
      <c r="AB296" s="787"/>
      <c r="AC296" s="787"/>
      <c r="AD296" s="787"/>
      <c r="AE296" s="787"/>
      <c r="AF296" s="787"/>
    </row>
    <row r="297" spans="1:32" ht="15.6" customHeight="1" x14ac:dyDescent="0.25">
      <c r="A297" s="1370" t="s">
        <v>1881</v>
      </c>
      <c r="B297" s="1365"/>
      <c r="C297" s="1365"/>
      <c r="D297" s="1365"/>
      <c r="E297" s="1365"/>
      <c r="F297" s="1365"/>
      <c r="G297" s="1365">
        <v>200</v>
      </c>
      <c r="H297" s="1365"/>
      <c r="I297" s="1365"/>
      <c r="J297" s="1365"/>
      <c r="K297" s="1365">
        <f t="shared" si="22"/>
        <v>200</v>
      </c>
      <c r="L297" s="1354"/>
      <c r="M297" s="787"/>
      <c r="N297" s="787"/>
      <c r="O297" s="787"/>
      <c r="P297" s="787"/>
      <c r="Q297" s="787"/>
      <c r="R297" s="787"/>
      <c r="S297" s="787"/>
      <c r="T297" s="787"/>
      <c r="U297" s="787"/>
      <c r="V297" s="787"/>
      <c r="W297" s="787"/>
      <c r="X297" s="787"/>
      <c r="Y297" s="787"/>
      <c r="Z297" s="787"/>
      <c r="AA297" s="787"/>
      <c r="AB297" s="787"/>
      <c r="AC297" s="787"/>
      <c r="AD297" s="787"/>
      <c r="AE297" s="787"/>
      <c r="AF297" s="787"/>
    </row>
    <row r="298" spans="1:32" ht="15" customHeight="1" x14ac:dyDescent="0.25">
      <c r="A298" s="1370" t="s">
        <v>1876</v>
      </c>
      <c r="B298" s="1365"/>
      <c r="C298" s="1365"/>
      <c r="D298" s="1365"/>
      <c r="E298" s="1365"/>
      <c r="F298" s="1365"/>
      <c r="G298" s="1365">
        <v>50</v>
      </c>
      <c r="H298" s="1365">
        <f>SUM(H297:H297)</f>
        <v>0</v>
      </c>
      <c r="I298" s="1365">
        <v>1500</v>
      </c>
      <c r="J298" s="1365">
        <f>SUM(J297:J297)</f>
        <v>0</v>
      </c>
      <c r="K298" s="1365">
        <f t="shared" si="22"/>
        <v>1550</v>
      </c>
      <c r="L298" s="1354"/>
      <c r="M298" s="787"/>
      <c r="N298" s="787"/>
      <c r="O298" s="787"/>
      <c r="P298" s="787"/>
      <c r="Q298" s="787"/>
      <c r="R298" s="787"/>
      <c r="S298" s="787"/>
      <c r="T298" s="787"/>
      <c r="U298" s="787"/>
      <c r="V298" s="787"/>
      <c r="W298" s="787"/>
      <c r="X298" s="787"/>
      <c r="Y298" s="787"/>
      <c r="Z298" s="787"/>
      <c r="AA298" s="787"/>
      <c r="AB298" s="787"/>
      <c r="AC298" s="787"/>
      <c r="AD298" s="787"/>
      <c r="AE298" s="787"/>
      <c r="AF298" s="787"/>
    </row>
    <row r="299" spans="1:32" ht="15" hidden="1" customHeight="1" x14ac:dyDescent="0.25">
      <c r="A299" s="1364" t="s">
        <v>1878</v>
      </c>
      <c r="B299" s="1365"/>
      <c r="C299" s="1365"/>
      <c r="D299" s="1365"/>
      <c r="E299" s="1365"/>
      <c r="F299" s="1365"/>
      <c r="G299" s="1365"/>
      <c r="H299" s="1365"/>
      <c r="I299" s="1365"/>
      <c r="J299" s="1365"/>
      <c r="K299" s="1365">
        <f t="shared" si="22"/>
        <v>0</v>
      </c>
      <c r="L299" s="1354"/>
      <c r="M299" s="787"/>
      <c r="N299" s="787"/>
      <c r="O299" s="787"/>
      <c r="P299" s="787"/>
      <c r="Q299" s="787"/>
      <c r="R299" s="787"/>
      <c r="S299" s="787"/>
      <c r="T299" s="787"/>
      <c r="U299" s="787"/>
      <c r="V299" s="787"/>
      <c r="W299" s="787"/>
      <c r="X299" s="787"/>
      <c r="Y299" s="787"/>
      <c r="Z299" s="787"/>
      <c r="AA299" s="787"/>
      <c r="AB299" s="787"/>
      <c r="AC299" s="787"/>
      <c r="AD299" s="787"/>
      <c r="AE299" s="787"/>
      <c r="AF299" s="787"/>
    </row>
    <row r="300" spans="1:32" ht="15" hidden="1" customHeight="1" x14ac:dyDescent="0.25">
      <c r="A300" s="1364" t="s">
        <v>1650</v>
      </c>
      <c r="B300" s="1365"/>
      <c r="C300" s="1365"/>
      <c r="D300" s="1365"/>
      <c r="E300" s="1365"/>
      <c r="F300" s="1365"/>
      <c r="G300" s="1365"/>
      <c r="H300" s="1365"/>
      <c r="I300" s="1365"/>
      <c r="J300" s="1365"/>
      <c r="K300" s="1365">
        <f t="shared" si="22"/>
        <v>0</v>
      </c>
      <c r="L300" s="1354"/>
      <c r="M300" s="787"/>
      <c r="N300" s="787"/>
      <c r="O300" s="787"/>
      <c r="P300" s="787"/>
      <c r="Q300" s="787"/>
      <c r="R300" s="787"/>
      <c r="S300" s="787"/>
      <c r="T300" s="787"/>
      <c r="U300" s="787"/>
      <c r="V300" s="787"/>
      <c r="W300" s="787"/>
      <c r="X300" s="787"/>
      <c r="Y300" s="787"/>
      <c r="Z300" s="787"/>
      <c r="AA300" s="787"/>
      <c r="AB300" s="787"/>
      <c r="AC300" s="787"/>
      <c r="AD300" s="787"/>
      <c r="AE300" s="787"/>
      <c r="AF300" s="787"/>
    </row>
    <row r="301" spans="1:32" hidden="1" x14ac:dyDescent="0.25">
      <c r="A301" s="1364" t="s">
        <v>1541</v>
      </c>
      <c r="B301" s="1365">
        <f>B242+B243+B245+B252+B256+B257+B259+B260+B265+B268+B272+B275+B277+B279+B280+B281+B282+B284+B286+B288+B290+B291+B292+B294+B296+B298+B293+B258+B240+B246+B248+B249+B250+B270+B261+B263+B262+B264+B276+B278+B283+B297+B300+B241+B289+B254+B244+B247+B269+B253+B273+B299+B274+B266</f>
        <v>0</v>
      </c>
      <c r="C301" s="1365">
        <f t="shared" ref="C301:J301" si="23">C242+C243+C245+C252+C256+C257+C259+C260+C265+C268+C272+C275+C277+C279+C280+C281+C282+C284+C286+C288+C290+C291+C292+C294+C296+C298+C293+C258+C240+C246+C248+C249+C250+C270+C261+C263+C262+C264+C276+C278+C283+C297+C300+C241+C289+C254+C244+C247+C269+C253+C273+C299+C274+C266+C251</f>
        <v>650</v>
      </c>
      <c r="D301" s="1365">
        <f t="shared" si="23"/>
        <v>0</v>
      </c>
      <c r="E301" s="1365">
        <f t="shared" si="23"/>
        <v>0</v>
      </c>
      <c r="F301" s="1365">
        <f t="shared" si="23"/>
        <v>0</v>
      </c>
      <c r="G301" s="1365">
        <f t="shared" si="23"/>
        <v>860</v>
      </c>
      <c r="H301" s="1365">
        <f t="shared" si="23"/>
        <v>0</v>
      </c>
      <c r="I301" s="1365">
        <f t="shared" si="23"/>
        <v>14463</v>
      </c>
      <c r="J301" s="1365">
        <f t="shared" si="23"/>
        <v>0</v>
      </c>
      <c r="K301" s="1365">
        <f t="shared" si="22"/>
        <v>15973</v>
      </c>
      <c r="L301" s="1354"/>
      <c r="M301" s="787"/>
      <c r="N301" s="787"/>
      <c r="O301" s="787"/>
      <c r="P301" s="787"/>
      <c r="Q301" s="787"/>
      <c r="R301" s="787"/>
      <c r="S301" s="787"/>
      <c r="T301" s="787"/>
      <c r="U301" s="787"/>
      <c r="V301" s="787"/>
      <c r="W301" s="787"/>
      <c r="X301" s="787"/>
      <c r="Y301" s="787"/>
      <c r="Z301" s="787"/>
      <c r="AA301" s="787"/>
      <c r="AB301" s="787"/>
      <c r="AC301" s="787"/>
      <c r="AD301" s="787"/>
      <c r="AE301" s="787"/>
      <c r="AF301" s="787"/>
    </row>
    <row r="302" spans="1:32" ht="15" hidden="1" customHeight="1" x14ac:dyDescent="0.25">
      <c r="A302" s="1370" t="s">
        <v>1651</v>
      </c>
      <c r="B302" s="1365">
        <v>50000</v>
      </c>
      <c r="C302" s="1365">
        <v>50000</v>
      </c>
      <c r="D302" s="1365">
        <v>50000</v>
      </c>
      <c r="E302" s="1365">
        <v>30000</v>
      </c>
      <c r="F302" s="1365"/>
      <c r="G302" s="1365">
        <v>100000</v>
      </c>
      <c r="H302" s="1365"/>
      <c r="I302" s="1365"/>
      <c r="J302" s="1365"/>
      <c r="K302" s="1365">
        <f t="shared" si="22"/>
        <v>280000</v>
      </c>
      <c r="L302" s="1354"/>
      <c r="M302" s="787"/>
      <c r="N302" s="787"/>
      <c r="O302" s="787"/>
      <c r="P302" s="787"/>
      <c r="Q302" s="787"/>
      <c r="R302" s="787"/>
      <c r="S302" s="787"/>
      <c r="T302" s="787"/>
      <c r="U302" s="787"/>
      <c r="V302" s="787"/>
      <c r="W302" s="787"/>
      <c r="X302" s="787"/>
      <c r="Y302" s="787"/>
      <c r="Z302" s="787"/>
      <c r="AA302" s="787"/>
      <c r="AB302" s="787"/>
      <c r="AC302" s="787"/>
      <c r="AD302" s="787"/>
      <c r="AE302" s="787"/>
      <c r="AF302" s="787"/>
    </row>
    <row r="303" spans="1:32" ht="17.399999999999999" customHeight="1" x14ac:dyDescent="0.25">
      <c r="A303" s="1370" t="s">
        <v>2330</v>
      </c>
      <c r="B303" s="1365"/>
      <c r="C303" s="1365"/>
      <c r="D303" s="1365"/>
      <c r="E303" s="1365"/>
      <c r="F303" s="1365"/>
      <c r="G303" s="1365"/>
      <c r="H303" s="1365"/>
      <c r="I303" s="1365">
        <v>22000</v>
      </c>
      <c r="J303" s="1365"/>
      <c r="K303" s="1365">
        <f t="shared" si="22"/>
        <v>22000</v>
      </c>
      <c r="L303" s="1354"/>
      <c r="M303" s="787"/>
      <c r="N303" s="787"/>
      <c r="O303" s="787"/>
      <c r="P303" s="787"/>
      <c r="Q303" s="787"/>
      <c r="R303" s="787"/>
      <c r="S303" s="787"/>
      <c r="T303" s="787"/>
      <c r="U303" s="787"/>
      <c r="V303" s="787"/>
      <c r="W303" s="787"/>
      <c r="X303" s="787"/>
      <c r="Y303" s="787"/>
      <c r="Z303" s="787"/>
      <c r="AA303" s="787"/>
      <c r="AB303" s="787"/>
      <c r="AC303" s="787"/>
      <c r="AD303" s="787"/>
      <c r="AE303" s="787"/>
      <c r="AF303" s="787"/>
    </row>
    <row r="304" spans="1:32" ht="14.4" customHeight="1" x14ac:dyDescent="0.25">
      <c r="A304" s="1370" t="s">
        <v>1648</v>
      </c>
      <c r="B304" s="1365"/>
      <c r="C304" s="1365"/>
      <c r="D304" s="1365"/>
      <c r="E304" s="1365"/>
      <c r="F304" s="1365"/>
      <c r="G304" s="1365">
        <v>50</v>
      </c>
      <c r="H304" s="1365"/>
      <c r="I304" s="1365"/>
      <c r="J304" s="1365"/>
      <c r="K304" s="1365">
        <f t="shared" ref="K304:K356" si="24">SUM(B304:J304)</f>
        <v>50</v>
      </c>
      <c r="L304" s="1354"/>
      <c r="M304" s="787"/>
      <c r="N304" s="787"/>
      <c r="O304" s="787"/>
      <c r="P304" s="787"/>
      <c r="Q304" s="787"/>
      <c r="R304" s="787"/>
      <c r="S304" s="787"/>
      <c r="T304" s="787"/>
      <c r="U304" s="787"/>
      <c r="V304" s="787"/>
      <c r="W304" s="787"/>
      <c r="X304" s="787"/>
      <c r="Y304" s="787"/>
      <c r="Z304" s="787"/>
      <c r="AA304" s="787"/>
      <c r="AB304" s="787"/>
      <c r="AC304" s="787"/>
      <c r="AD304" s="787"/>
      <c r="AE304" s="787"/>
      <c r="AF304" s="787"/>
    </row>
    <row r="305" spans="1:32" ht="20.25" hidden="1" customHeight="1" x14ac:dyDescent="0.25">
      <c r="A305" s="1370" t="s">
        <v>1652</v>
      </c>
      <c r="B305" s="1365"/>
      <c r="C305" s="1365"/>
      <c r="D305" s="1365"/>
      <c r="E305" s="1365"/>
      <c r="F305" s="1365"/>
      <c r="G305" s="1365"/>
      <c r="H305" s="1365"/>
      <c r="I305" s="1365"/>
      <c r="J305" s="1365"/>
      <c r="K305" s="1365">
        <f t="shared" si="24"/>
        <v>0</v>
      </c>
      <c r="L305" s="1354"/>
      <c r="M305" s="787"/>
      <c r="N305" s="787"/>
      <c r="O305" s="787"/>
      <c r="P305" s="787"/>
      <c r="Q305" s="787"/>
      <c r="R305" s="787"/>
      <c r="S305" s="787"/>
      <c r="T305" s="787"/>
      <c r="U305" s="787"/>
      <c r="V305" s="787"/>
      <c r="W305" s="787"/>
      <c r="X305" s="787"/>
      <c r="Y305" s="787"/>
      <c r="Z305" s="787"/>
      <c r="AA305" s="787"/>
      <c r="AB305" s="787"/>
      <c r="AC305" s="787"/>
      <c r="AD305" s="787"/>
      <c r="AE305" s="787"/>
      <c r="AF305" s="787"/>
    </row>
    <row r="306" spans="1:32" ht="14.4" customHeight="1" x14ac:dyDescent="0.25">
      <c r="A306" s="1364" t="s">
        <v>1649</v>
      </c>
      <c r="B306" s="1365"/>
      <c r="C306" s="1365"/>
      <c r="D306" s="1365"/>
      <c r="E306" s="1365"/>
      <c r="F306" s="1365"/>
      <c r="G306" s="1365"/>
      <c r="H306" s="1365"/>
      <c r="I306" s="1365">
        <v>1500</v>
      </c>
      <c r="J306" s="1365"/>
      <c r="K306" s="1365">
        <f t="shared" si="24"/>
        <v>1500</v>
      </c>
      <c r="L306" s="1354"/>
      <c r="M306" s="787"/>
      <c r="N306" s="787"/>
      <c r="O306" s="787"/>
      <c r="P306" s="787"/>
      <c r="Q306" s="787"/>
      <c r="R306" s="787"/>
      <c r="S306" s="787"/>
      <c r="T306" s="787"/>
      <c r="U306" s="787"/>
      <c r="V306" s="787"/>
      <c r="W306" s="787"/>
      <c r="X306" s="787"/>
      <c r="Y306" s="787"/>
      <c r="Z306" s="787"/>
      <c r="AA306" s="787"/>
      <c r="AB306" s="787"/>
      <c r="AC306" s="787"/>
      <c r="AD306" s="787"/>
      <c r="AE306" s="787"/>
      <c r="AF306" s="787"/>
    </row>
    <row r="307" spans="1:32" ht="30" hidden="1" customHeight="1" x14ac:dyDescent="0.25">
      <c r="A307" s="1370" t="s">
        <v>1654</v>
      </c>
      <c r="B307" s="1365"/>
      <c r="C307" s="1365"/>
      <c r="D307" s="1365"/>
      <c r="E307" s="1365"/>
      <c r="F307" s="1365"/>
      <c r="G307" s="1365"/>
      <c r="H307" s="1365"/>
      <c r="I307" s="1365"/>
      <c r="J307" s="1365"/>
      <c r="K307" s="1365">
        <f t="shared" si="24"/>
        <v>0</v>
      </c>
      <c r="L307" s="1354"/>
      <c r="M307" s="787"/>
      <c r="N307" s="787"/>
      <c r="O307" s="787"/>
      <c r="P307" s="787"/>
      <c r="Q307" s="787"/>
      <c r="R307" s="787"/>
      <c r="S307" s="787"/>
      <c r="T307" s="787"/>
      <c r="U307" s="787"/>
      <c r="V307" s="787"/>
      <c r="W307" s="787"/>
      <c r="X307" s="787"/>
      <c r="Y307" s="787"/>
      <c r="Z307" s="787"/>
      <c r="AA307" s="787"/>
      <c r="AB307" s="787"/>
      <c r="AC307" s="787"/>
      <c r="AD307" s="787"/>
      <c r="AE307" s="787"/>
      <c r="AF307" s="787"/>
    </row>
    <row r="308" spans="1:32" hidden="1" x14ac:dyDescent="0.25">
      <c r="A308" s="1370" t="s">
        <v>1655</v>
      </c>
      <c r="B308" s="1365"/>
      <c r="C308" s="1365"/>
      <c r="D308" s="1365"/>
      <c r="E308" s="1365"/>
      <c r="F308" s="1365"/>
      <c r="G308" s="1365"/>
      <c r="H308" s="1365"/>
      <c r="I308" s="1365"/>
      <c r="J308" s="1365"/>
      <c r="K308" s="1365">
        <f t="shared" si="24"/>
        <v>0</v>
      </c>
      <c r="L308" s="1354"/>
      <c r="M308" s="787"/>
      <c r="N308" s="787"/>
      <c r="O308" s="787"/>
      <c r="P308" s="787"/>
      <c r="Q308" s="787"/>
      <c r="R308" s="787"/>
      <c r="S308" s="787"/>
      <c r="T308" s="787"/>
      <c r="U308" s="787"/>
      <c r="V308" s="787"/>
      <c r="W308" s="787"/>
      <c r="X308" s="787"/>
      <c r="Y308" s="787"/>
      <c r="Z308" s="787"/>
      <c r="AA308" s="787"/>
      <c r="AB308" s="787"/>
      <c r="AC308" s="787"/>
      <c r="AD308" s="787"/>
      <c r="AE308" s="787"/>
      <c r="AF308" s="787"/>
    </row>
    <row r="309" spans="1:32" hidden="1" x14ac:dyDescent="0.25">
      <c r="A309" s="1396" t="s">
        <v>1653</v>
      </c>
      <c r="B309" s="1365"/>
      <c r="C309" s="1365">
        <v>50000</v>
      </c>
      <c r="D309" s="1365"/>
      <c r="E309" s="1365"/>
      <c r="F309" s="1365"/>
      <c r="G309" s="1365"/>
      <c r="H309" s="1365"/>
      <c r="I309" s="1365"/>
      <c r="J309" s="1365"/>
      <c r="K309" s="1365">
        <f t="shared" si="24"/>
        <v>50000</v>
      </c>
      <c r="L309" s="1354"/>
      <c r="M309" s="787"/>
      <c r="N309" s="787"/>
      <c r="O309" s="787"/>
      <c r="P309" s="787"/>
      <c r="Q309" s="787"/>
      <c r="R309" s="787"/>
      <c r="S309" s="787"/>
      <c r="T309" s="787"/>
      <c r="U309" s="787"/>
      <c r="V309" s="787"/>
      <c r="W309" s="787"/>
      <c r="X309" s="787"/>
      <c r="Y309" s="787"/>
      <c r="Z309" s="787"/>
      <c r="AA309" s="787"/>
      <c r="AB309" s="787"/>
      <c r="AC309" s="787"/>
      <c r="AD309" s="787"/>
      <c r="AE309" s="787"/>
      <c r="AF309" s="787"/>
    </row>
    <row r="310" spans="1:32" x14ac:dyDescent="0.25">
      <c r="A310" s="1370" t="s">
        <v>1651</v>
      </c>
      <c r="B310" s="1365">
        <v>50</v>
      </c>
      <c r="C310" s="1365">
        <v>50</v>
      </c>
      <c r="D310" s="1365">
        <v>50</v>
      </c>
      <c r="E310" s="1365">
        <v>30</v>
      </c>
      <c r="F310" s="1365"/>
      <c r="G310" s="1365">
        <v>100</v>
      </c>
      <c r="H310" s="1365">
        <f>SUM(H309)</f>
        <v>0</v>
      </c>
      <c r="I310" s="1365"/>
      <c r="J310" s="1365">
        <f>SUM(J309)</f>
        <v>0</v>
      </c>
      <c r="K310" s="1365">
        <f t="shared" si="24"/>
        <v>280</v>
      </c>
      <c r="L310" s="1354"/>
      <c r="M310" s="787"/>
      <c r="N310" s="787"/>
      <c r="O310" s="787"/>
      <c r="P310" s="787"/>
      <c r="Q310" s="787"/>
      <c r="R310" s="787"/>
      <c r="S310" s="787"/>
      <c r="T310" s="787"/>
      <c r="U310" s="787"/>
      <c r="V310" s="787"/>
      <c r="W310" s="787"/>
      <c r="X310" s="787"/>
      <c r="Y310" s="787"/>
      <c r="Z310" s="787"/>
      <c r="AA310" s="787"/>
      <c r="AB310" s="787"/>
      <c r="AC310" s="787"/>
      <c r="AD310" s="787"/>
      <c r="AE310" s="787"/>
      <c r="AF310" s="787"/>
    </row>
    <row r="311" spans="1:32" hidden="1" x14ac:dyDescent="0.25">
      <c r="A311" s="1396" t="s">
        <v>1879</v>
      </c>
      <c r="B311" s="1365"/>
      <c r="C311" s="1365"/>
      <c r="D311" s="1365"/>
      <c r="E311" s="1365"/>
      <c r="F311" s="1365"/>
      <c r="G311" s="1365"/>
      <c r="H311" s="1365"/>
      <c r="I311" s="1365"/>
      <c r="J311" s="1365"/>
      <c r="K311" s="1365">
        <f t="shared" si="24"/>
        <v>0</v>
      </c>
      <c r="L311" s="1354"/>
      <c r="M311" s="787"/>
      <c r="N311" s="787"/>
      <c r="O311" s="787"/>
      <c r="P311" s="787"/>
      <c r="Q311" s="787"/>
      <c r="R311" s="787"/>
      <c r="S311" s="787"/>
      <c r="T311" s="787"/>
      <c r="U311" s="787"/>
      <c r="V311" s="787"/>
      <c r="W311" s="787"/>
      <c r="X311" s="787"/>
      <c r="Y311" s="787"/>
      <c r="Z311" s="787"/>
      <c r="AA311" s="787"/>
      <c r="AB311" s="787"/>
      <c r="AC311" s="787"/>
      <c r="AD311" s="787"/>
      <c r="AE311" s="787"/>
      <c r="AF311" s="787"/>
    </row>
    <row r="312" spans="1:32" ht="33.75" hidden="1" customHeight="1" x14ac:dyDescent="0.25">
      <c r="A312" s="1370" t="s">
        <v>1657</v>
      </c>
      <c r="B312" s="1365"/>
      <c r="C312" s="1365"/>
      <c r="D312" s="1365"/>
      <c r="E312" s="1365"/>
      <c r="F312" s="1365"/>
      <c r="G312" s="1365"/>
      <c r="H312" s="1365"/>
      <c r="I312" s="1365"/>
      <c r="J312" s="1365"/>
      <c r="K312" s="1365">
        <f t="shared" si="24"/>
        <v>0</v>
      </c>
      <c r="L312" s="1354"/>
      <c r="M312" s="787"/>
      <c r="N312" s="787"/>
      <c r="O312" s="787"/>
      <c r="P312" s="787"/>
      <c r="Q312" s="787"/>
      <c r="R312" s="787"/>
      <c r="S312" s="787"/>
      <c r="T312" s="787"/>
      <c r="U312" s="787"/>
      <c r="V312" s="787"/>
      <c r="W312" s="787"/>
      <c r="X312" s="787"/>
      <c r="Y312" s="787"/>
      <c r="Z312" s="787"/>
      <c r="AA312" s="787"/>
      <c r="AB312" s="787"/>
      <c r="AC312" s="787"/>
      <c r="AD312" s="787"/>
      <c r="AE312" s="787"/>
      <c r="AF312" s="787"/>
    </row>
    <row r="313" spans="1:32" ht="24.75" hidden="1" customHeight="1" x14ac:dyDescent="0.25">
      <c r="A313" s="1370" t="s">
        <v>1658</v>
      </c>
      <c r="B313" s="1365"/>
      <c r="C313" s="1365"/>
      <c r="D313" s="1365"/>
      <c r="E313" s="1365"/>
      <c r="F313" s="1365"/>
      <c r="G313" s="1365"/>
      <c r="H313" s="1365"/>
      <c r="I313" s="1365"/>
      <c r="J313" s="1365"/>
      <c r="K313" s="1365">
        <f t="shared" si="24"/>
        <v>0</v>
      </c>
      <c r="L313" s="1354"/>
      <c r="M313" s="787"/>
      <c r="N313" s="787"/>
      <c r="O313" s="787"/>
      <c r="P313" s="787"/>
      <c r="Q313" s="787"/>
      <c r="R313" s="787"/>
      <c r="S313" s="787"/>
      <c r="T313" s="787"/>
      <c r="U313" s="787"/>
      <c r="V313" s="787"/>
      <c r="W313" s="787"/>
      <c r="X313" s="787"/>
      <c r="Y313" s="787"/>
      <c r="Z313" s="787"/>
      <c r="AA313" s="787"/>
      <c r="AB313" s="787"/>
      <c r="AC313" s="787"/>
      <c r="AD313" s="787"/>
      <c r="AE313" s="787"/>
      <c r="AF313" s="787"/>
    </row>
    <row r="314" spans="1:32" ht="12.6" customHeight="1" x14ac:dyDescent="0.25">
      <c r="A314" s="1370" t="s">
        <v>2331</v>
      </c>
      <c r="B314" s="1365"/>
      <c r="C314" s="1365"/>
      <c r="D314" s="1365"/>
      <c r="E314" s="1365"/>
      <c r="F314" s="1365"/>
      <c r="G314" s="1365"/>
      <c r="H314" s="1365"/>
      <c r="I314" s="1365">
        <v>50</v>
      </c>
      <c r="J314" s="1365"/>
      <c r="K314" s="1365">
        <f t="shared" si="24"/>
        <v>50</v>
      </c>
      <c r="L314" s="1354"/>
      <c r="M314" s="787"/>
      <c r="N314" s="787"/>
      <c r="O314" s="787"/>
      <c r="P314" s="787"/>
      <c r="Q314" s="787"/>
      <c r="R314" s="787"/>
      <c r="S314" s="787"/>
      <c r="T314" s="787"/>
      <c r="U314" s="787"/>
      <c r="V314" s="787"/>
      <c r="W314" s="787"/>
      <c r="X314" s="787"/>
      <c r="Y314" s="787"/>
      <c r="Z314" s="787"/>
      <c r="AA314" s="787"/>
      <c r="AB314" s="787"/>
      <c r="AC314" s="787"/>
      <c r="AD314" s="787"/>
      <c r="AE314" s="787"/>
      <c r="AF314" s="787"/>
    </row>
    <row r="315" spans="1:32" ht="24.6" customHeight="1" x14ac:dyDescent="0.25">
      <c r="A315" s="1370" t="s">
        <v>2332</v>
      </c>
      <c r="B315" s="1365"/>
      <c r="C315" s="1365"/>
      <c r="D315" s="1365"/>
      <c r="E315" s="1365"/>
      <c r="F315" s="1365"/>
      <c r="G315" s="1365">
        <v>100</v>
      </c>
      <c r="H315" s="1365"/>
      <c r="I315" s="1365"/>
      <c r="J315" s="1365"/>
      <c r="K315" s="1365">
        <f t="shared" si="24"/>
        <v>100</v>
      </c>
      <c r="L315" s="1354"/>
      <c r="M315" s="787"/>
      <c r="N315" s="787"/>
      <c r="O315" s="787"/>
      <c r="P315" s="787"/>
      <c r="Q315" s="787"/>
      <c r="R315" s="787"/>
      <c r="S315" s="787"/>
      <c r="T315" s="787"/>
      <c r="U315" s="787"/>
      <c r="V315" s="787"/>
      <c r="W315" s="787"/>
      <c r="X315" s="787"/>
      <c r="Y315" s="787"/>
      <c r="Z315" s="787"/>
      <c r="AA315" s="787"/>
      <c r="AB315" s="787"/>
      <c r="AC315" s="787"/>
      <c r="AD315" s="787"/>
      <c r="AE315" s="787"/>
      <c r="AF315" s="787"/>
    </row>
    <row r="316" spans="1:32" hidden="1" x14ac:dyDescent="0.25">
      <c r="A316" s="1370" t="s">
        <v>2333</v>
      </c>
      <c r="B316" s="1366"/>
      <c r="C316" s="1366"/>
      <c r="D316" s="1365"/>
      <c r="E316" s="1365"/>
      <c r="F316" s="1365"/>
      <c r="G316" s="1365"/>
      <c r="H316" s="1365"/>
      <c r="I316" s="1365"/>
      <c r="J316" s="1365"/>
      <c r="K316" s="1365">
        <f t="shared" si="24"/>
        <v>0</v>
      </c>
      <c r="L316" s="1354"/>
      <c r="M316" s="787"/>
      <c r="N316" s="787"/>
      <c r="O316" s="787"/>
      <c r="P316" s="787"/>
      <c r="Q316" s="787"/>
      <c r="R316" s="787"/>
      <c r="S316" s="787"/>
      <c r="T316" s="787"/>
      <c r="U316" s="787"/>
      <c r="V316" s="787"/>
      <c r="W316" s="787"/>
      <c r="X316" s="787"/>
      <c r="Y316" s="787"/>
      <c r="Z316" s="787"/>
      <c r="AA316" s="787"/>
      <c r="AB316" s="787"/>
      <c r="AC316" s="787"/>
      <c r="AD316" s="787"/>
      <c r="AE316" s="787"/>
      <c r="AF316" s="787"/>
    </row>
    <row r="317" spans="1:32" hidden="1" x14ac:dyDescent="0.25">
      <c r="A317" s="1370" t="s">
        <v>1577</v>
      </c>
      <c r="B317" s="1366">
        <v>200000</v>
      </c>
      <c r="C317" s="1366"/>
      <c r="D317" s="1365"/>
      <c r="E317" s="1365"/>
      <c r="F317" s="1365"/>
      <c r="G317" s="1365">
        <v>300000</v>
      </c>
      <c r="H317" s="1365"/>
      <c r="I317" s="1365">
        <v>3100000</v>
      </c>
      <c r="J317" s="1365"/>
      <c r="K317" s="1365">
        <f t="shared" si="24"/>
        <v>3600000</v>
      </c>
      <c r="L317" s="1354"/>
      <c r="M317" s="787"/>
      <c r="N317" s="787"/>
      <c r="O317" s="787"/>
      <c r="P317" s="787"/>
      <c r="Q317" s="787"/>
      <c r="R317" s="787"/>
      <c r="S317" s="787"/>
      <c r="T317" s="787"/>
      <c r="U317" s="787"/>
      <c r="V317" s="787"/>
      <c r="W317" s="787"/>
      <c r="X317" s="787"/>
      <c r="Y317" s="787"/>
      <c r="Z317" s="787"/>
      <c r="AA317" s="787"/>
      <c r="AB317" s="787"/>
      <c r="AC317" s="787"/>
      <c r="AD317" s="787"/>
      <c r="AE317" s="787"/>
      <c r="AF317" s="787"/>
    </row>
    <row r="318" spans="1:32" hidden="1" x14ac:dyDescent="0.25">
      <c r="A318" s="1370" t="s">
        <v>1577</v>
      </c>
      <c r="B318" s="1366"/>
      <c r="C318" s="1366"/>
      <c r="D318" s="1365"/>
      <c r="E318" s="1365"/>
      <c r="F318" s="1365"/>
      <c r="G318" s="1365"/>
      <c r="H318" s="1365"/>
      <c r="I318" s="1365"/>
      <c r="J318" s="1365"/>
      <c r="K318" s="1365">
        <f t="shared" si="24"/>
        <v>0</v>
      </c>
      <c r="L318" s="1354"/>
      <c r="M318" s="787"/>
      <c r="N318" s="787"/>
      <c r="O318" s="787"/>
      <c r="P318" s="787"/>
      <c r="Q318" s="787"/>
      <c r="R318" s="787"/>
      <c r="S318" s="787"/>
      <c r="T318" s="787"/>
      <c r="U318" s="787"/>
      <c r="V318" s="787"/>
      <c r="W318" s="787"/>
      <c r="X318" s="787"/>
      <c r="Y318" s="787"/>
      <c r="Z318" s="787"/>
      <c r="AA318" s="787"/>
      <c r="AB318" s="787"/>
      <c r="AC318" s="787"/>
      <c r="AD318" s="787"/>
      <c r="AE318" s="787"/>
      <c r="AF318" s="787"/>
    </row>
    <row r="319" spans="1:32" hidden="1" x14ac:dyDescent="0.25">
      <c r="A319" s="1370" t="s">
        <v>1577</v>
      </c>
      <c r="B319" s="1366"/>
      <c r="C319" s="1366"/>
      <c r="D319" s="1365"/>
      <c r="E319" s="1365"/>
      <c r="F319" s="1365"/>
      <c r="G319" s="1365"/>
      <c r="H319" s="1365"/>
      <c r="I319" s="1365"/>
      <c r="J319" s="1365"/>
      <c r="K319" s="1365">
        <f t="shared" si="24"/>
        <v>0</v>
      </c>
      <c r="L319" s="1354"/>
      <c r="M319" s="787"/>
      <c r="N319" s="787"/>
      <c r="O319" s="787"/>
      <c r="P319" s="787"/>
      <c r="Q319" s="787"/>
      <c r="R319" s="787"/>
      <c r="S319" s="787"/>
      <c r="T319" s="787"/>
      <c r="U319" s="787"/>
      <c r="V319" s="787"/>
      <c r="W319" s="787"/>
      <c r="X319" s="787"/>
      <c r="Y319" s="787"/>
      <c r="Z319" s="787"/>
      <c r="AA319" s="787"/>
      <c r="AB319" s="787"/>
      <c r="AC319" s="787"/>
      <c r="AD319" s="787"/>
      <c r="AE319" s="787"/>
      <c r="AF319" s="787"/>
    </row>
    <row r="320" spans="1:32" hidden="1" x14ac:dyDescent="0.25">
      <c r="A320" s="1370" t="s">
        <v>1577</v>
      </c>
      <c r="B320" s="1366"/>
      <c r="C320" s="1366"/>
      <c r="D320" s="1365"/>
      <c r="E320" s="1365"/>
      <c r="F320" s="1365"/>
      <c r="G320" s="1365"/>
      <c r="H320" s="1365"/>
      <c r="I320" s="1365"/>
      <c r="J320" s="1365"/>
      <c r="K320" s="1365">
        <f t="shared" si="24"/>
        <v>0</v>
      </c>
      <c r="L320" s="1354"/>
      <c r="M320" s="787"/>
      <c r="N320" s="787"/>
      <c r="O320" s="787"/>
      <c r="P320" s="787"/>
      <c r="Q320" s="787"/>
      <c r="R320" s="787"/>
      <c r="S320" s="787"/>
      <c r="T320" s="787"/>
      <c r="U320" s="787"/>
      <c r="V320" s="787"/>
      <c r="W320" s="787"/>
      <c r="X320" s="787"/>
      <c r="Y320" s="787"/>
      <c r="Z320" s="787"/>
      <c r="AA320" s="787"/>
      <c r="AB320" s="787"/>
      <c r="AC320" s="787"/>
      <c r="AD320" s="787"/>
      <c r="AE320" s="787"/>
      <c r="AF320" s="787"/>
    </row>
    <row r="321" spans="1:32" x14ac:dyDescent="0.25">
      <c r="A321" s="1396" t="s">
        <v>1656</v>
      </c>
      <c r="B321" s="1365"/>
      <c r="C321" s="1365">
        <v>50</v>
      </c>
      <c r="D321" s="1365"/>
      <c r="E321" s="1365"/>
      <c r="F321" s="1365"/>
      <c r="G321" s="1365"/>
      <c r="H321" s="1365"/>
      <c r="I321" s="1365"/>
      <c r="J321" s="1365">
        <f>SUM(J320:J320)</f>
        <v>0</v>
      </c>
      <c r="K321" s="1365">
        <f t="shared" si="24"/>
        <v>50</v>
      </c>
      <c r="L321" s="1354"/>
      <c r="M321" s="787"/>
      <c r="N321" s="787"/>
      <c r="O321" s="787"/>
      <c r="P321" s="787"/>
      <c r="Q321" s="787"/>
      <c r="R321" s="787"/>
      <c r="S321" s="787"/>
      <c r="T321" s="787"/>
      <c r="U321" s="787"/>
      <c r="V321" s="787"/>
      <c r="W321" s="787"/>
      <c r="X321" s="787"/>
      <c r="Y321" s="787"/>
      <c r="Z321" s="787"/>
      <c r="AA321" s="787"/>
      <c r="AB321" s="787"/>
      <c r="AC321" s="787"/>
      <c r="AD321" s="787"/>
      <c r="AE321" s="787"/>
      <c r="AF321" s="787"/>
    </row>
    <row r="322" spans="1:32" hidden="1" x14ac:dyDescent="0.25">
      <c r="A322" s="1370" t="s">
        <v>1661</v>
      </c>
      <c r="B322" s="1366"/>
      <c r="C322" s="1366"/>
      <c r="D322" s="1366"/>
      <c r="E322" s="1366"/>
      <c r="F322" s="1366"/>
      <c r="G322" s="1366"/>
      <c r="H322" s="1366"/>
      <c r="I322" s="1366"/>
      <c r="J322" s="1366"/>
      <c r="K322" s="1365">
        <f t="shared" si="24"/>
        <v>0</v>
      </c>
      <c r="L322" s="1354"/>
      <c r="M322" s="787"/>
      <c r="N322" s="787"/>
      <c r="O322" s="787"/>
      <c r="P322" s="787"/>
      <c r="Q322" s="787"/>
      <c r="R322" s="787"/>
      <c r="S322" s="787"/>
      <c r="T322" s="787"/>
      <c r="U322" s="787"/>
      <c r="V322" s="787"/>
      <c r="W322" s="787"/>
      <c r="X322" s="787"/>
      <c r="Y322" s="787"/>
      <c r="Z322" s="787"/>
      <c r="AA322" s="787"/>
      <c r="AB322" s="787"/>
      <c r="AC322" s="787"/>
      <c r="AD322" s="787"/>
      <c r="AE322" s="787"/>
      <c r="AF322" s="787"/>
    </row>
    <row r="323" spans="1:32" hidden="1" x14ac:dyDescent="0.25">
      <c r="A323" s="1370" t="s">
        <v>1660</v>
      </c>
      <c r="B323" s="1366"/>
      <c r="C323" s="1366"/>
      <c r="D323" s="1366"/>
      <c r="E323" s="1366"/>
      <c r="F323" s="1366"/>
      <c r="G323" s="1366"/>
      <c r="H323" s="1366"/>
      <c r="I323" s="1366"/>
      <c r="J323" s="1366"/>
      <c r="K323" s="1365">
        <f t="shared" si="24"/>
        <v>0</v>
      </c>
      <c r="L323" s="1354"/>
      <c r="M323" s="787"/>
      <c r="N323" s="787"/>
      <c r="O323" s="787"/>
      <c r="P323" s="787"/>
      <c r="Q323" s="787"/>
      <c r="R323" s="787"/>
      <c r="S323" s="787"/>
      <c r="T323" s="787"/>
      <c r="U323" s="787"/>
      <c r="V323" s="787"/>
      <c r="W323" s="787"/>
      <c r="X323" s="787"/>
      <c r="Y323" s="787"/>
      <c r="Z323" s="787"/>
      <c r="AA323" s="787"/>
      <c r="AB323" s="787"/>
      <c r="AC323" s="787"/>
      <c r="AD323" s="787"/>
      <c r="AE323" s="787"/>
      <c r="AF323" s="787"/>
    </row>
    <row r="324" spans="1:32" hidden="1" x14ac:dyDescent="0.25">
      <c r="A324" s="1370" t="s">
        <v>1662</v>
      </c>
      <c r="B324" s="1366"/>
      <c r="C324" s="1366"/>
      <c r="D324" s="1366"/>
      <c r="E324" s="1366"/>
      <c r="F324" s="1366"/>
      <c r="G324" s="1366"/>
      <c r="H324" s="1366"/>
      <c r="I324" s="1366"/>
      <c r="J324" s="1366"/>
      <c r="K324" s="1365">
        <f t="shared" si="24"/>
        <v>0</v>
      </c>
      <c r="L324" s="1354"/>
      <c r="M324" s="787"/>
      <c r="N324" s="787"/>
      <c r="O324" s="787"/>
      <c r="P324" s="787"/>
      <c r="Q324" s="787"/>
      <c r="R324" s="787"/>
      <c r="S324" s="787"/>
      <c r="T324" s="787"/>
      <c r="U324" s="787"/>
      <c r="V324" s="787"/>
      <c r="W324" s="787"/>
      <c r="X324" s="787"/>
      <c r="Y324" s="787"/>
      <c r="Z324" s="787"/>
      <c r="AA324" s="787"/>
      <c r="AB324" s="787"/>
      <c r="AC324" s="787"/>
      <c r="AD324" s="787"/>
      <c r="AE324" s="787"/>
      <c r="AF324" s="787"/>
    </row>
    <row r="325" spans="1:32" hidden="1" x14ac:dyDescent="0.25">
      <c r="A325" s="1370" t="s">
        <v>1663</v>
      </c>
      <c r="B325" s="1366"/>
      <c r="C325" s="1366"/>
      <c r="D325" s="1366"/>
      <c r="E325" s="1366"/>
      <c r="F325" s="1366"/>
      <c r="G325" s="1366"/>
      <c r="H325" s="1366"/>
      <c r="I325" s="1366"/>
      <c r="J325" s="1366"/>
      <c r="K325" s="1365">
        <f t="shared" si="24"/>
        <v>0</v>
      </c>
      <c r="L325" s="1354"/>
      <c r="M325" s="787"/>
      <c r="N325" s="787"/>
      <c r="O325" s="787"/>
      <c r="P325" s="787"/>
      <c r="Q325" s="787"/>
      <c r="R325" s="787"/>
      <c r="S325" s="787"/>
      <c r="T325" s="787"/>
      <c r="U325" s="787"/>
      <c r="V325" s="787"/>
      <c r="W325" s="787"/>
      <c r="X325" s="787"/>
      <c r="Y325" s="787"/>
      <c r="Z325" s="787"/>
      <c r="AA325" s="787"/>
      <c r="AB325" s="787"/>
      <c r="AC325" s="787"/>
      <c r="AD325" s="787"/>
      <c r="AE325" s="787"/>
      <c r="AF325" s="787"/>
    </row>
    <row r="326" spans="1:32" ht="31.5" hidden="1" customHeight="1" x14ac:dyDescent="0.25">
      <c r="A326" s="1400"/>
      <c r="B326" s="1365"/>
      <c r="C326" s="1365"/>
      <c r="D326" s="1365"/>
      <c r="E326" s="1365"/>
      <c r="F326" s="1365"/>
      <c r="G326" s="1365"/>
      <c r="H326" s="1365"/>
      <c r="I326" s="1365"/>
      <c r="J326" s="1365"/>
      <c r="K326" s="1365">
        <f t="shared" si="24"/>
        <v>0</v>
      </c>
      <c r="L326" s="1354"/>
      <c r="M326" s="787"/>
      <c r="N326" s="787"/>
      <c r="O326" s="787"/>
      <c r="P326" s="787"/>
      <c r="Q326" s="787"/>
      <c r="R326" s="787"/>
      <c r="S326" s="787"/>
      <c r="T326" s="787"/>
      <c r="U326" s="787"/>
      <c r="V326" s="787"/>
      <c r="W326" s="787"/>
      <c r="X326" s="787"/>
      <c r="Y326" s="787"/>
      <c r="Z326" s="787"/>
      <c r="AA326" s="787"/>
      <c r="AB326" s="787"/>
      <c r="AC326" s="787"/>
      <c r="AD326" s="787"/>
      <c r="AE326" s="787"/>
      <c r="AF326" s="787"/>
    </row>
    <row r="327" spans="1:32" hidden="1" x14ac:dyDescent="0.25">
      <c r="A327" s="1396" t="s">
        <v>1664</v>
      </c>
      <c r="B327" s="1365"/>
      <c r="C327" s="1365">
        <v>250000</v>
      </c>
      <c r="D327" s="1365"/>
      <c r="E327" s="1365"/>
      <c r="F327" s="1365"/>
      <c r="G327" s="1365"/>
      <c r="H327" s="1365"/>
      <c r="I327" s="1365">
        <v>40000</v>
      </c>
      <c r="J327" s="1365"/>
      <c r="K327" s="1365">
        <f t="shared" si="24"/>
        <v>290000</v>
      </c>
      <c r="L327" s="1354"/>
      <c r="M327" s="1354"/>
      <c r="N327" s="1354"/>
      <c r="O327" s="787"/>
      <c r="P327" s="787"/>
      <c r="Q327" s="787"/>
      <c r="R327" s="787"/>
      <c r="S327" s="787"/>
      <c r="T327" s="787"/>
      <c r="U327" s="787"/>
      <c r="V327" s="787"/>
      <c r="W327" s="787"/>
      <c r="X327" s="787"/>
      <c r="Y327" s="787"/>
      <c r="Z327" s="787"/>
      <c r="AA327" s="787"/>
      <c r="AB327" s="787"/>
      <c r="AC327" s="787"/>
      <c r="AD327" s="787"/>
      <c r="AE327" s="787"/>
      <c r="AF327" s="787"/>
    </row>
    <row r="328" spans="1:32" hidden="1" x14ac:dyDescent="0.25">
      <c r="A328" s="1396" t="s">
        <v>1664</v>
      </c>
      <c r="B328" s="1365"/>
      <c r="C328" s="1365"/>
      <c r="D328" s="1365"/>
      <c r="E328" s="1365"/>
      <c r="F328" s="1365"/>
      <c r="G328" s="1365"/>
      <c r="H328" s="1365"/>
      <c r="I328" s="1365"/>
      <c r="J328" s="1365"/>
      <c r="K328" s="1365">
        <f t="shared" si="24"/>
        <v>0</v>
      </c>
      <c r="L328" s="1354"/>
      <c r="M328" s="787"/>
      <c r="N328" s="787"/>
      <c r="O328" s="787"/>
      <c r="P328" s="787"/>
      <c r="Q328" s="787"/>
      <c r="R328" s="787"/>
      <c r="S328" s="787"/>
      <c r="T328" s="787"/>
      <c r="U328" s="787"/>
      <c r="V328" s="787"/>
      <c r="W328" s="787"/>
      <c r="X328" s="787"/>
      <c r="Y328" s="787"/>
      <c r="Z328" s="787"/>
      <c r="AA328" s="787"/>
      <c r="AB328" s="787"/>
      <c r="AC328" s="787"/>
      <c r="AD328" s="787"/>
      <c r="AE328" s="787"/>
      <c r="AF328" s="787"/>
    </row>
    <row r="329" spans="1:32" hidden="1" x14ac:dyDescent="0.25">
      <c r="A329" s="1396" t="s">
        <v>1664</v>
      </c>
      <c r="B329" s="1365"/>
      <c r="C329" s="1365"/>
      <c r="D329" s="1365"/>
      <c r="E329" s="1365"/>
      <c r="F329" s="1365"/>
      <c r="G329" s="1365"/>
      <c r="H329" s="1365"/>
      <c r="I329" s="1365"/>
      <c r="J329" s="1365"/>
      <c r="K329" s="1365">
        <f t="shared" si="24"/>
        <v>0</v>
      </c>
      <c r="L329" s="1354"/>
      <c r="M329" s="787"/>
      <c r="N329" s="787"/>
      <c r="O329" s="787"/>
      <c r="P329" s="787"/>
      <c r="Q329" s="787"/>
      <c r="R329" s="787"/>
      <c r="S329" s="787"/>
      <c r="T329" s="787"/>
      <c r="U329" s="787"/>
      <c r="V329" s="787"/>
      <c r="W329" s="787"/>
      <c r="X329" s="787"/>
      <c r="Y329" s="787"/>
      <c r="Z329" s="787"/>
      <c r="AA329" s="787"/>
      <c r="AB329" s="787"/>
      <c r="AC329" s="787"/>
      <c r="AD329" s="787"/>
      <c r="AE329" s="787"/>
      <c r="AF329" s="787"/>
    </row>
    <row r="330" spans="1:32" ht="17.399999999999999" customHeight="1" x14ac:dyDescent="0.25">
      <c r="A330" s="1370" t="s">
        <v>1659</v>
      </c>
      <c r="B330" s="1366"/>
      <c r="C330" s="1366">
        <v>75</v>
      </c>
      <c r="D330" s="1365">
        <v>50</v>
      </c>
      <c r="E330" s="1365"/>
      <c r="F330" s="1365"/>
      <c r="G330" s="1365">
        <v>100</v>
      </c>
      <c r="H330" s="1365"/>
      <c r="I330" s="1365">
        <v>40</v>
      </c>
      <c r="J330" s="1365"/>
      <c r="K330" s="1365">
        <f t="shared" si="24"/>
        <v>265</v>
      </c>
      <c r="L330" s="1409"/>
      <c r="M330" s="787"/>
      <c r="N330" s="787"/>
      <c r="O330" s="787"/>
      <c r="P330" s="787"/>
      <c r="Q330" s="787"/>
      <c r="R330" s="787"/>
      <c r="S330" s="787"/>
      <c r="T330" s="787"/>
      <c r="U330" s="787"/>
      <c r="V330" s="787"/>
      <c r="W330" s="787"/>
      <c r="X330" s="787"/>
      <c r="Y330" s="787"/>
      <c r="Z330" s="787"/>
      <c r="AA330" s="787"/>
      <c r="AB330" s="787"/>
      <c r="AC330" s="787"/>
      <c r="AD330" s="787"/>
      <c r="AE330" s="787"/>
      <c r="AF330" s="787"/>
    </row>
    <row r="331" spans="1:32" ht="30.75" hidden="1" customHeight="1" x14ac:dyDescent="0.25">
      <c r="A331" s="1391" t="s">
        <v>1665</v>
      </c>
      <c r="B331" s="1365"/>
      <c r="C331" s="1365">
        <v>400000</v>
      </c>
      <c r="D331" s="1365"/>
      <c r="E331" s="1365"/>
      <c r="F331" s="1365"/>
      <c r="G331" s="1365"/>
      <c r="H331" s="1365"/>
      <c r="I331" s="1365">
        <v>40000</v>
      </c>
      <c r="J331" s="1365"/>
      <c r="K331" s="1365">
        <f t="shared" si="24"/>
        <v>440000</v>
      </c>
      <c r="L331" s="1354"/>
      <c r="M331" s="787"/>
      <c r="N331" s="787"/>
      <c r="O331" s="787"/>
      <c r="P331" s="787"/>
      <c r="Q331" s="787"/>
      <c r="R331" s="787"/>
      <c r="S331" s="787"/>
      <c r="T331" s="787"/>
      <c r="U331" s="787"/>
      <c r="V331" s="787"/>
      <c r="W331" s="787"/>
      <c r="X331" s="787"/>
      <c r="Y331" s="787"/>
      <c r="Z331" s="787"/>
      <c r="AA331" s="787"/>
      <c r="AB331" s="787"/>
      <c r="AC331" s="787"/>
      <c r="AD331" s="787"/>
      <c r="AE331" s="787"/>
      <c r="AF331" s="787"/>
    </row>
    <row r="332" spans="1:32" ht="16.95" customHeight="1" x14ac:dyDescent="0.25">
      <c r="A332" s="1370" t="s">
        <v>1666</v>
      </c>
      <c r="B332" s="1365"/>
      <c r="C332" s="1365">
        <v>250</v>
      </c>
      <c r="D332" s="1365"/>
      <c r="E332" s="1365"/>
      <c r="F332" s="1365"/>
      <c r="G332" s="1365"/>
      <c r="H332" s="1365">
        <f>SUM(H329:H331)</f>
        <v>0</v>
      </c>
      <c r="I332" s="1365">
        <v>40</v>
      </c>
      <c r="J332" s="1365">
        <f>SUM(J329:J331)</f>
        <v>0</v>
      </c>
      <c r="K332" s="1365">
        <f t="shared" si="24"/>
        <v>290</v>
      </c>
      <c r="L332" s="1354"/>
      <c r="M332" s="787"/>
      <c r="N332" s="787"/>
      <c r="O332" s="787"/>
      <c r="P332" s="787"/>
      <c r="Q332" s="787"/>
      <c r="R332" s="787"/>
      <c r="S332" s="787"/>
      <c r="T332" s="787"/>
      <c r="U332" s="787"/>
      <c r="V332" s="787"/>
      <c r="W332" s="787"/>
      <c r="X332" s="787"/>
      <c r="Y332" s="787"/>
      <c r="Z332" s="787"/>
      <c r="AA332" s="787"/>
      <c r="AB332" s="787"/>
      <c r="AC332" s="787"/>
      <c r="AD332" s="787"/>
      <c r="AE332" s="787"/>
      <c r="AF332" s="787"/>
    </row>
    <row r="333" spans="1:32" ht="36.75" hidden="1" customHeight="1" x14ac:dyDescent="0.25">
      <c r="A333" s="1391" t="s">
        <v>1667</v>
      </c>
      <c r="B333" s="1365"/>
      <c r="C333" s="1365"/>
      <c r="D333" s="1365"/>
      <c r="E333" s="1365"/>
      <c r="F333" s="1365"/>
      <c r="G333" s="1365"/>
      <c r="H333" s="1365"/>
      <c r="I333" s="1365"/>
      <c r="J333" s="1365"/>
      <c r="K333" s="1365">
        <f t="shared" si="24"/>
        <v>0</v>
      </c>
      <c r="L333" s="1354"/>
      <c r="M333" s="787"/>
      <c r="N333" s="787"/>
      <c r="O333" s="787"/>
      <c r="P333" s="787"/>
      <c r="Q333" s="787"/>
      <c r="R333" s="787"/>
      <c r="S333" s="787"/>
      <c r="T333" s="787"/>
      <c r="U333" s="787"/>
      <c r="V333" s="787"/>
      <c r="W333" s="787"/>
      <c r="X333" s="787"/>
      <c r="Y333" s="787"/>
      <c r="Z333" s="787"/>
      <c r="AA333" s="787"/>
      <c r="AB333" s="787"/>
      <c r="AC333" s="787"/>
      <c r="AD333" s="787"/>
      <c r="AE333" s="787"/>
      <c r="AF333" s="787"/>
    </row>
    <row r="334" spans="1:32" ht="36.75" hidden="1" customHeight="1" x14ac:dyDescent="0.25">
      <c r="A334" s="1391" t="s">
        <v>1880</v>
      </c>
      <c r="B334" s="1365"/>
      <c r="C334" s="1365"/>
      <c r="D334" s="1365"/>
      <c r="E334" s="1365"/>
      <c r="F334" s="1365"/>
      <c r="G334" s="1365"/>
      <c r="H334" s="1365"/>
      <c r="I334" s="1365"/>
      <c r="J334" s="1365"/>
      <c r="K334" s="1365">
        <f t="shared" si="24"/>
        <v>0</v>
      </c>
      <c r="L334" s="1354"/>
      <c r="M334" s="787"/>
      <c r="N334" s="787"/>
      <c r="O334" s="787"/>
      <c r="P334" s="787"/>
      <c r="Q334" s="787"/>
      <c r="R334" s="787"/>
      <c r="S334" s="787"/>
      <c r="T334" s="787"/>
      <c r="U334" s="787"/>
      <c r="V334" s="787"/>
      <c r="W334" s="787"/>
      <c r="X334" s="787"/>
      <c r="Y334" s="787"/>
      <c r="Z334" s="787"/>
      <c r="AA334" s="787"/>
      <c r="AB334" s="787"/>
      <c r="AC334" s="787"/>
      <c r="AD334" s="787"/>
      <c r="AE334" s="787"/>
      <c r="AF334" s="787"/>
    </row>
    <row r="335" spans="1:32" hidden="1" x14ac:dyDescent="0.25">
      <c r="A335" s="1391" t="s">
        <v>1541</v>
      </c>
      <c r="B335" s="1365">
        <f t="shared" ref="B335:J335" si="25">B303+B307+B308+B310+B311+B312+B314+B315+B316+B321+B322+B325+B326+B330+B332+B305+B324+B334+B323+B313+B333+B306+B304</f>
        <v>50</v>
      </c>
      <c r="C335" s="1365">
        <f t="shared" si="25"/>
        <v>425</v>
      </c>
      <c r="D335" s="1365"/>
      <c r="E335" s="1365"/>
      <c r="F335" s="1365"/>
      <c r="G335" s="1365">
        <f t="shared" si="25"/>
        <v>350</v>
      </c>
      <c r="H335" s="1365">
        <f t="shared" si="25"/>
        <v>0</v>
      </c>
      <c r="I335" s="1365">
        <f t="shared" si="25"/>
        <v>23630</v>
      </c>
      <c r="J335" s="1365">
        <f t="shared" si="25"/>
        <v>0</v>
      </c>
      <c r="K335" s="1365">
        <f t="shared" si="24"/>
        <v>24455</v>
      </c>
      <c r="L335" s="1354"/>
      <c r="M335" s="787"/>
      <c r="N335" s="787"/>
      <c r="O335" s="787"/>
      <c r="P335" s="787"/>
      <c r="Q335" s="787"/>
      <c r="R335" s="787"/>
      <c r="S335" s="787"/>
      <c r="T335" s="787"/>
      <c r="U335" s="787"/>
      <c r="V335" s="787"/>
      <c r="W335" s="787"/>
      <c r="X335" s="787"/>
      <c r="Y335" s="787"/>
      <c r="Z335" s="787"/>
      <c r="AA335" s="787"/>
      <c r="AB335" s="787"/>
      <c r="AC335" s="787"/>
      <c r="AD335" s="787"/>
      <c r="AE335" s="787"/>
      <c r="AF335" s="787"/>
    </row>
    <row r="336" spans="1:32" ht="15.75" hidden="1" customHeight="1" x14ac:dyDescent="0.25">
      <c r="A336" s="1391" t="s">
        <v>1668</v>
      </c>
      <c r="B336" s="1365"/>
      <c r="C336" s="1365"/>
      <c r="D336" s="1365"/>
      <c r="E336" s="1365"/>
      <c r="F336" s="1365"/>
      <c r="G336" s="1365"/>
      <c r="H336" s="1365"/>
      <c r="I336" s="1365"/>
      <c r="J336" s="1365"/>
      <c r="K336" s="1365">
        <f t="shared" si="24"/>
        <v>0</v>
      </c>
      <c r="L336" s="1354"/>
      <c r="M336" s="787"/>
      <c r="N336" s="787"/>
      <c r="O336" s="787"/>
      <c r="P336" s="787"/>
      <c r="Q336" s="787"/>
      <c r="R336" s="787"/>
      <c r="S336" s="787"/>
      <c r="T336" s="787"/>
      <c r="U336" s="787"/>
      <c r="V336" s="787"/>
      <c r="W336" s="787"/>
      <c r="X336" s="787"/>
      <c r="Y336" s="787"/>
      <c r="Z336" s="787"/>
      <c r="AA336" s="787"/>
      <c r="AB336" s="787"/>
      <c r="AC336" s="787"/>
      <c r="AD336" s="787"/>
      <c r="AE336" s="787"/>
      <c r="AF336" s="787"/>
    </row>
    <row r="337" spans="1:32" ht="15.75" hidden="1" customHeight="1" x14ac:dyDescent="0.25">
      <c r="A337" s="1391" t="s">
        <v>1670</v>
      </c>
      <c r="B337" s="1365"/>
      <c r="C337" s="1365"/>
      <c r="D337" s="1365"/>
      <c r="E337" s="1365"/>
      <c r="F337" s="1365"/>
      <c r="G337" s="1365"/>
      <c r="H337" s="1365"/>
      <c r="I337" s="1365"/>
      <c r="J337" s="1365"/>
      <c r="K337" s="1365">
        <f t="shared" si="24"/>
        <v>0</v>
      </c>
      <c r="L337" s="1354"/>
      <c r="M337" s="787"/>
      <c r="N337" s="787"/>
      <c r="O337" s="787"/>
      <c r="P337" s="787"/>
      <c r="Q337" s="787"/>
      <c r="R337" s="787"/>
      <c r="S337" s="787"/>
      <c r="T337" s="787"/>
      <c r="U337" s="787"/>
      <c r="V337" s="787"/>
      <c r="W337" s="787"/>
      <c r="X337" s="787"/>
      <c r="Y337" s="787"/>
      <c r="Z337" s="787"/>
      <c r="AA337" s="787"/>
      <c r="AB337" s="787"/>
      <c r="AC337" s="787"/>
      <c r="AD337" s="787"/>
      <c r="AE337" s="787"/>
      <c r="AF337" s="787"/>
    </row>
    <row r="338" spans="1:32" hidden="1" x14ac:dyDescent="0.25">
      <c r="A338" s="1391" t="s">
        <v>1669</v>
      </c>
      <c r="B338" s="1365"/>
      <c r="C338" s="1365">
        <v>120000</v>
      </c>
      <c r="D338" s="1365"/>
      <c r="E338" s="1365"/>
      <c r="F338" s="1365"/>
      <c r="G338" s="1365">
        <v>150000</v>
      </c>
      <c r="H338" s="1365"/>
      <c r="I338" s="1365">
        <v>4150000</v>
      </c>
      <c r="J338" s="1365"/>
      <c r="K338" s="1365">
        <f t="shared" si="24"/>
        <v>4420000</v>
      </c>
      <c r="L338" s="1354"/>
      <c r="M338" s="787"/>
      <c r="N338" s="787"/>
      <c r="O338" s="787"/>
      <c r="P338" s="787"/>
      <c r="Q338" s="787"/>
      <c r="R338" s="787"/>
      <c r="S338" s="787"/>
      <c r="T338" s="787"/>
      <c r="U338" s="787"/>
      <c r="V338" s="787"/>
      <c r="W338" s="787"/>
      <c r="X338" s="787"/>
      <c r="Y338" s="787"/>
      <c r="Z338" s="787"/>
      <c r="AA338" s="787"/>
      <c r="AB338" s="787"/>
      <c r="AC338" s="787"/>
      <c r="AD338" s="787"/>
      <c r="AE338" s="787"/>
      <c r="AF338" s="787"/>
    </row>
    <row r="339" spans="1:32" hidden="1" x14ac:dyDescent="0.25">
      <c r="A339" s="1391" t="s">
        <v>1669</v>
      </c>
      <c r="B339" s="1365"/>
      <c r="C339" s="1365"/>
      <c r="D339" s="1365"/>
      <c r="E339" s="1365"/>
      <c r="F339" s="1365"/>
      <c r="G339" s="1365"/>
      <c r="H339" s="1365"/>
      <c r="I339" s="1365">
        <v>1250000</v>
      </c>
      <c r="J339" s="1365"/>
      <c r="K339" s="1365">
        <f t="shared" si="24"/>
        <v>1250000</v>
      </c>
      <c r="L339" s="1354"/>
      <c r="M339" s="787"/>
      <c r="N339" s="787"/>
      <c r="O339" s="787"/>
      <c r="P339" s="787"/>
      <c r="Q339" s="787"/>
      <c r="R339" s="787"/>
      <c r="S339" s="787"/>
      <c r="T339" s="787"/>
      <c r="U339" s="787"/>
      <c r="V339" s="787"/>
      <c r="W339" s="787"/>
      <c r="X339" s="787"/>
      <c r="Y339" s="787"/>
      <c r="Z339" s="787"/>
      <c r="AA339" s="787"/>
      <c r="AB339" s="787"/>
      <c r="AC339" s="787"/>
      <c r="AD339" s="787"/>
      <c r="AE339" s="787"/>
      <c r="AF339" s="787"/>
    </row>
    <row r="340" spans="1:32" x14ac:dyDescent="0.25">
      <c r="A340" s="1391" t="s">
        <v>2334</v>
      </c>
      <c r="B340" s="1365"/>
      <c r="C340" s="1365">
        <v>400</v>
      </c>
      <c r="D340" s="1365"/>
      <c r="E340" s="1365"/>
      <c r="F340" s="1365"/>
      <c r="G340" s="1365"/>
      <c r="H340" s="1365">
        <f>SUM(H339:H339)</f>
        <v>0</v>
      </c>
      <c r="I340" s="1365">
        <v>40</v>
      </c>
      <c r="J340" s="1365">
        <f>SUM(J339:J339)</f>
        <v>0</v>
      </c>
      <c r="K340" s="1365">
        <f t="shared" si="24"/>
        <v>440</v>
      </c>
      <c r="L340" s="1354"/>
      <c r="M340" s="787"/>
      <c r="N340" s="787"/>
      <c r="O340" s="787"/>
      <c r="P340" s="787"/>
      <c r="Q340" s="787"/>
      <c r="R340" s="787"/>
      <c r="S340" s="787"/>
      <c r="T340" s="787"/>
      <c r="U340" s="787"/>
      <c r="V340" s="787"/>
      <c r="W340" s="787"/>
      <c r="X340" s="787"/>
      <c r="Y340" s="787"/>
      <c r="Z340" s="787"/>
      <c r="AA340" s="787"/>
      <c r="AB340" s="787"/>
      <c r="AC340" s="787"/>
      <c r="AD340" s="787"/>
      <c r="AE340" s="787"/>
      <c r="AF340" s="787"/>
    </row>
    <row r="341" spans="1:32" hidden="1" x14ac:dyDescent="0.25">
      <c r="A341" s="1391" t="s">
        <v>1671</v>
      </c>
      <c r="B341" s="1365"/>
      <c r="C341" s="1365"/>
      <c r="D341" s="1365"/>
      <c r="E341" s="1365"/>
      <c r="F341" s="1365"/>
      <c r="G341" s="1365"/>
      <c r="H341" s="1365"/>
      <c r="I341" s="1365"/>
      <c r="J341" s="1365"/>
      <c r="K341" s="1365">
        <f t="shared" si="24"/>
        <v>0</v>
      </c>
      <c r="L341" s="1354"/>
      <c r="M341" s="787"/>
      <c r="N341" s="787"/>
      <c r="O341" s="787"/>
      <c r="P341" s="787"/>
      <c r="Q341" s="787"/>
      <c r="R341" s="787"/>
      <c r="S341" s="787"/>
      <c r="T341" s="787"/>
      <c r="U341" s="787"/>
      <c r="V341" s="787"/>
      <c r="W341" s="787"/>
      <c r="X341" s="787"/>
      <c r="Y341" s="787"/>
      <c r="Z341" s="787"/>
      <c r="AA341" s="787"/>
      <c r="AB341" s="787"/>
      <c r="AC341" s="787"/>
      <c r="AD341" s="787"/>
      <c r="AE341" s="787"/>
      <c r="AF341" s="787"/>
    </row>
    <row r="342" spans="1:32" hidden="1" x14ac:dyDescent="0.25">
      <c r="A342" s="1391" t="s">
        <v>1882</v>
      </c>
      <c r="B342" s="1365"/>
      <c r="C342" s="1365"/>
      <c r="D342" s="1365"/>
      <c r="E342" s="1365"/>
      <c r="F342" s="1365"/>
      <c r="G342" s="1365"/>
      <c r="H342" s="1365"/>
      <c r="I342" s="1365"/>
      <c r="J342" s="1365"/>
      <c r="K342" s="1365">
        <f t="shared" si="24"/>
        <v>0</v>
      </c>
      <c r="L342" s="1354"/>
      <c r="M342" s="787"/>
      <c r="N342" s="787"/>
      <c r="O342" s="787"/>
      <c r="P342" s="787"/>
      <c r="Q342" s="787"/>
      <c r="R342" s="787"/>
      <c r="S342" s="787"/>
      <c r="T342" s="787"/>
      <c r="U342" s="787"/>
      <c r="V342" s="787"/>
      <c r="W342" s="787"/>
      <c r="X342" s="787"/>
      <c r="Y342" s="787"/>
      <c r="Z342" s="787"/>
      <c r="AA342" s="787"/>
      <c r="AB342" s="787"/>
      <c r="AC342" s="787"/>
      <c r="AD342" s="787"/>
      <c r="AE342" s="787"/>
      <c r="AF342" s="787"/>
    </row>
    <row r="343" spans="1:32" hidden="1" x14ac:dyDescent="0.25">
      <c r="A343" s="1391" t="s">
        <v>1674</v>
      </c>
      <c r="B343" s="1365"/>
      <c r="C343" s="1365"/>
      <c r="D343" s="1365"/>
      <c r="E343" s="1365"/>
      <c r="F343" s="1365"/>
      <c r="G343" s="1365"/>
      <c r="H343" s="1365"/>
      <c r="I343" s="1365"/>
      <c r="J343" s="1365"/>
      <c r="K343" s="1365">
        <f t="shared" si="24"/>
        <v>0</v>
      </c>
      <c r="L343" s="1354"/>
      <c r="M343" s="787"/>
      <c r="N343" s="787"/>
      <c r="O343" s="787"/>
      <c r="P343" s="787"/>
      <c r="Q343" s="787"/>
      <c r="R343" s="787"/>
      <c r="S343" s="787"/>
      <c r="T343" s="787"/>
      <c r="U343" s="787"/>
      <c r="V343" s="787"/>
      <c r="W343" s="787"/>
      <c r="X343" s="787"/>
      <c r="Y343" s="787"/>
      <c r="Z343" s="787"/>
      <c r="AA343" s="787"/>
      <c r="AB343" s="787"/>
      <c r="AC343" s="787"/>
      <c r="AD343" s="787"/>
      <c r="AE343" s="787"/>
      <c r="AF343" s="787"/>
    </row>
    <row r="344" spans="1:32" hidden="1" x14ac:dyDescent="0.25">
      <c r="A344" s="1370" t="s">
        <v>1673</v>
      </c>
      <c r="B344" s="1366"/>
      <c r="C344" s="1366">
        <v>750000</v>
      </c>
      <c r="D344" s="1365"/>
      <c r="E344" s="1365"/>
      <c r="F344" s="1365"/>
      <c r="G344" s="1365"/>
      <c r="H344" s="1365"/>
      <c r="I344" s="1365">
        <v>525000</v>
      </c>
      <c r="J344" s="1365"/>
      <c r="K344" s="1365">
        <f t="shared" si="24"/>
        <v>1275000</v>
      </c>
      <c r="L344" s="1354"/>
      <c r="M344" s="787"/>
      <c r="N344" s="787"/>
      <c r="O344" s="787"/>
      <c r="P344" s="787"/>
      <c r="Q344" s="787"/>
      <c r="R344" s="787"/>
      <c r="S344" s="787"/>
      <c r="T344" s="787"/>
      <c r="U344" s="787"/>
      <c r="V344" s="787"/>
      <c r="W344" s="787"/>
      <c r="X344" s="787"/>
      <c r="Y344" s="787"/>
      <c r="Z344" s="787"/>
      <c r="AA344" s="787"/>
      <c r="AB344" s="787"/>
      <c r="AC344" s="787"/>
      <c r="AD344" s="787"/>
      <c r="AE344" s="787"/>
      <c r="AF344" s="787"/>
    </row>
    <row r="345" spans="1:32" hidden="1" x14ac:dyDescent="0.25">
      <c r="A345" s="1370" t="s">
        <v>1673</v>
      </c>
      <c r="B345" s="1366"/>
      <c r="C345" s="1366"/>
      <c r="D345" s="1365"/>
      <c r="E345" s="1365"/>
      <c r="F345" s="1365"/>
      <c r="G345" s="1365"/>
      <c r="H345" s="1365"/>
      <c r="I345" s="1365">
        <v>2836000</v>
      </c>
      <c r="J345" s="1365"/>
      <c r="K345" s="1365">
        <f t="shared" si="24"/>
        <v>2836000</v>
      </c>
      <c r="L345" s="1354"/>
      <c r="M345" s="787"/>
      <c r="N345" s="787"/>
      <c r="O345" s="787"/>
      <c r="P345" s="787"/>
      <c r="Q345" s="787"/>
      <c r="R345" s="787"/>
      <c r="S345" s="787"/>
      <c r="T345" s="787"/>
      <c r="U345" s="787"/>
      <c r="V345" s="787"/>
      <c r="W345" s="787"/>
      <c r="X345" s="787"/>
      <c r="Y345" s="787"/>
      <c r="Z345" s="787"/>
      <c r="AA345" s="787"/>
      <c r="AB345" s="787"/>
      <c r="AC345" s="787"/>
      <c r="AD345" s="787"/>
      <c r="AE345" s="787"/>
      <c r="AF345" s="787"/>
    </row>
    <row r="346" spans="1:32" hidden="1" x14ac:dyDescent="0.25">
      <c r="A346" s="1370" t="s">
        <v>1673</v>
      </c>
      <c r="B346" s="1366"/>
      <c r="C346" s="1366"/>
      <c r="D346" s="1365"/>
      <c r="E346" s="1365"/>
      <c r="F346" s="1365"/>
      <c r="G346" s="1365"/>
      <c r="H346" s="1365"/>
      <c r="I346" s="1365"/>
      <c r="J346" s="1365"/>
      <c r="K346" s="1365">
        <f t="shared" si="24"/>
        <v>0</v>
      </c>
      <c r="L346" s="1354"/>
      <c r="M346" s="787"/>
      <c r="N346" s="787"/>
      <c r="O346" s="787"/>
      <c r="P346" s="787"/>
      <c r="Q346" s="787"/>
      <c r="R346" s="787"/>
      <c r="S346" s="787"/>
      <c r="T346" s="787"/>
      <c r="U346" s="787"/>
      <c r="V346" s="787"/>
      <c r="W346" s="787"/>
      <c r="X346" s="787"/>
      <c r="Y346" s="787"/>
      <c r="Z346" s="787"/>
      <c r="AA346" s="787"/>
      <c r="AB346" s="787"/>
      <c r="AC346" s="787"/>
      <c r="AD346" s="787"/>
      <c r="AE346" s="787"/>
      <c r="AF346" s="787"/>
    </row>
    <row r="347" spans="1:32" hidden="1" x14ac:dyDescent="0.25">
      <c r="A347" s="1370" t="s">
        <v>1673</v>
      </c>
      <c r="B347" s="1366"/>
      <c r="C347" s="1366"/>
      <c r="D347" s="1365"/>
      <c r="E347" s="1365"/>
      <c r="F347" s="1365"/>
      <c r="G347" s="1365"/>
      <c r="H347" s="1365"/>
      <c r="I347" s="1365"/>
      <c r="J347" s="1365"/>
      <c r="K347" s="1365">
        <f t="shared" si="24"/>
        <v>0</v>
      </c>
      <c r="L347" s="1354"/>
      <c r="M347" s="787"/>
      <c r="N347" s="787"/>
      <c r="O347" s="787"/>
      <c r="P347" s="787"/>
      <c r="Q347" s="787"/>
      <c r="R347" s="787"/>
      <c r="S347" s="787"/>
      <c r="T347" s="787"/>
      <c r="U347" s="787"/>
      <c r="V347" s="787"/>
      <c r="W347" s="787"/>
      <c r="X347" s="787"/>
      <c r="Y347" s="787"/>
      <c r="Z347" s="787"/>
      <c r="AA347" s="787"/>
      <c r="AB347" s="787"/>
      <c r="AC347" s="787"/>
      <c r="AD347" s="787"/>
      <c r="AE347" s="787"/>
      <c r="AF347" s="787"/>
    </row>
    <row r="348" spans="1:32" ht="15.6" customHeight="1" x14ac:dyDescent="0.25">
      <c r="A348" s="1391" t="s">
        <v>1672</v>
      </c>
      <c r="B348" s="1365"/>
      <c r="C348" s="1365">
        <v>120</v>
      </c>
      <c r="D348" s="1365"/>
      <c r="E348" s="1365"/>
      <c r="F348" s="1365"/>
      <c r="G348" s="1365">
        <v>150</v>
      </c>
      <c r="H348" s="1365">
        <f>SUM(H346:H347)</f>
        <v>0</v>
      </c>
      <c r="I348" s="1365">
        <v>5400</v>
      </c>
      <c r="J348" s="1365">
        <f>SUM(J346:J347)</f>
        <v>0</v>
      </c>
      <c r="K348" s="1365">
        <f t="shared" si="24"/>
        <v>5670</v>
      </c>
      <c r="L348" s="1354"/>
      <c r="M348" s="787"/>
      <c r="N348" s="787"/>
      <c r="O348" s="787"/>
      <c r="P348" s="787"/>
      <c r="Q348" s="787"/>
      <c r="R348" s="787"/>
      <c r="S348" s="787"/>
      <c r="T348" s="787"/>
      <c r="U348" s="787"/>
      <c r="V348" s="787"/>
      <c r="W348" s="787"/>
      <c r="X348" s="787"/>
      <c r="Y348" s="787"/>
      <c r="Z348" s="787"/>
      <c r="AA348" s="787"/>
      <c r="AB348" s="787"/>
      <c r="AC348" s="787"/>
      <c r="AD348" s="787"/>
      <c r="AE348" s="787"/>
      <c r="AF348" s="787"/>
    </row>
    <row r="349" spans="1:32" ht="17.399999999999999" customHeight="1" x14ac:dyDescent="0.25">
      <c r="A349" s="1370" t="s">
        <v>1675</v>
      </c>
      <c r="B349" s="1366"/>
      <c r="C349" s="1366"/>
      <c r="D349" s="1366"/>
      <c r="E349" s="1366"/>
      <c r="F349" s="1366"/>
      <c r="G349" s="1366"/>
      <c r="H349" s="1366"/>
      <c r="I349" s="1366">
        <v>140</v>
      </c>
      <c r="J349" s="1366"/>
      <c r="K349" s="1365">
        <f t="shared" si="24"/>
        <v>140</v>
      </c>
      <c r="L349" s="1354"/>
      <c r="M349" s="787"/>
      <c r="N349" s="787"/>
      <c r="O349" s="787"/>
      <c r="P349" s="787"/>
      <c r="Q349" s="787"/>
      <c r="R349" s="787"/>
      <c r="S349" s="787"/>
      <c r="T349" s="787"/>
      <c r="U349" s="787"/>
      <c r="V349" s="787"/>
      <c r="W349" s="787"/>
      <c r="X349" s="787"/>
      <c r="Y349" s="787"/>
      <c r="Z349" s="787"/>
      <c r="AA349" s="787"/>
      <c r="AB349" s="787"/>
      <c r="AC349" s="787"/>
      <c r="AD349" s="787"/>
      <c r="AE349" s="787"/>
      <c r="AF349" s="787"/>
    </row>
    <row r="350" spans="1:32" x14ac:dyDescent="0.25">
      <c r="A350" s="1370" t="s">
        <v>1678</v>
      </c>
      <c r="B350" s="1366"/>
      <c r="C350" s="1366">
        <v>750</v>
      </c>
      <c r="D350" s="1366"/>
      <c r="E350" s="1366"/>
      <c r="F350" s="1366"/>
      <c r="G350" s="1366"/>
      <c r="H350" s="1366">
        <f>SUM(H346:H349)</f>
        <v>0</v>
      </c>
      <c r="I350" s="1366">
        <v>3361</v>
      </c>
      <c r="J350" s="1366">
        <f>SUM(J346:J349)</f>
        <v>0</v>
      </c>
      <c r="K350" s="1365">
        <f t="shared" si="24"/>
        <v>4111</v>
      </c>
      <c r="L350" s="1354"/>
      <c r="M350" s="787"/>
      <c r="N350" s="787"/>
      <c r="O350" s="787"/>
      <c r="P350" s="787"/>
      <c r="Q350" s="787"/>
      <c r="R350" s="787"/>
      <c r="S350" s="787"/>
      <c r="T350" s="787"/>
      <c r="U350" s="787"/>
      <c r="V350" s="787"/>
      <c r="W350" s="787"/>
      <c r="X350" s="787"/>
      <c r="Y350" s="787"/>
      <c r="Z350" s="787"/>
      <c r="AA350" s="787"/>
      <c r="AB350" s="787"/>
      <c r="AC350" s="787"/>
      <c r="AD350" s="787"/>
      <c r="AE350" s="787"/>
      <c r="AF350" s="787"/>
    </row>
    <row r="351" spans="1:32" hidden="1" x14ac:dyDescent="0.25">
      <c r="A351" s="1396" t="s">
        <v>1676</v>
      </c>
      <c r="B351" s="1365"/>
      <c r="C351" s="1365"/>
      <c r="D351" s="1365"/>
      <c r="E351" s="1365"/>
      <c r="F351" s="1365"/>
      <c r="G351" s="1365"/>
      <c r="H351" s="1365"/>
      <c r="I351" s="1365"/>
      <c r="J351" s="1365"/>
      <c r="K351" s="1365">
        <f t="shared" si="24"/>
        <v>0</v>
      </c>
      <c r="L351" s="1354"/>
      <c r="M351" s="787"/>
      <c r="N351" s="787"/>
      <c r="O351" s="787"/>
      <c r="P351" s="787"/>
      <c r="Q351" s="787"/>
      <c r="R351" s="787"/>
      <c r="S351" s="787"/>
      <c r="T351" s="787"/>
      <c r="U351" s="787"/>
      <c r="V351" s="787"/>
      <c r="W351" s="787"/>
      <c r="X351" s="787"/>
      <c r="Y351" s="787"/>
      <c r="Z351" s="787"/>
      <c r="AA351" s="787"/>
      <c r="AB351" s="787"/>
      <c r="AC351" s="787"/>
      <c r="AD351" s="787"/>
      <c r="AE351" s="787"/>
      <c r="AF351" s="787"/>
    </row>
    <row r="352" spans="1:32" hidden="1" x14ac:dyDescent="0.25">
      <c r="A352" s="1370" t="s">
        <v>1677</v>
      </c>
      <c r="B352" s="1365"/>
      <c r="C352" s="1365"/>
      <c r="D352" s="1365"/>
      <c r="E352" s="1365"/>
      <c r="F352" s="1365"/>
      <c r="G352" s="1365"/>
      <c r="H352" s="1365"/>
      <c r="I352" s="1365"/>
      <c r="J352" s="1365"/>
      <c r="K352" s="1365">
        <f t="shared" si="24"/>
        <v>0</v>
      </c>
      <c r="L352" s="1354"/>
      <c r="M352" s="787"/>
      <c r="N352" s="787"/>
      <c r="O352" s="787"/>
      <c r="P352" s="787"/>
      <c r="Q352" s="787"/>
      <c r="R352" s="787"/>
      <c r="S352" s="787"/>
      <c r="T352" s="787"/>
      <c r="U352" s="787"/>
      <c r="V352" s="787"/>
      <c r="W352" s="787"/>
      <c r="X352" s="787"/>
      <c r="Y352" s="787"/>
      <c r="Z352" s="787"/>
      <c r="AA352" s="787"/>
      <c r="AB352" s="787"/>
      <c r="AC352" s="787"/>
      <c r="AD352" s="787"/>
      <c r="AE352" s="787"/>
      <c r="AF352" s="787"/>
    </row>
    <row r="353" spans="1:32" ht="18" customHeight="1" x14ac:dyDescent="0.25">
      <c r="A353" s="1370" t="s">
        <v>2335</v>
      </c>
      <c r="B353" s="1366"/>
      <c r="C353" s="1366"/>
      <c r="D353" s="1366"/>
      <c r="E353" s="1366"/>
      <c r="F353" s="1366"/>
      <c r="G353" s="1366">
        <v>100</v>
      </c>
      <c r="H353" s="1366"/>
      <c r="I353" s="1366"/>
      <c r="J353" s="1366"/>
      <c r="K353" s="1365">
        <f t="shared" si="24"/>
        <v>100</v>
      </c>
      <c r="L353" s="1398"/>
      <c r="M353" s="787"/>
      <c r="N353" s="787"/>
      <c r="O353" s="787"/>
      <c r="P353" s="787"/>
      <c r="Q353" s="787"/>
      <c r="R353" s="787"/>
      <c r="S353" s="787"/>
      <c r="T353" s="787"/>
      <c r="U353" s="787"/>
      <c r="V353" s="787"/>
      <c r="W353" s="787"/>
      <c r="X353" s="787"/>
      <c r="Y353" s="787"/>
      <c r="Z353" s="787"/>
      <c r="AA353" s="787"/>
      <c r="AB353" s="787"/>
      <c r="AC353" s="787"/>
      <c r="AD353" s="787"/>
      <c r="AE353" s="787"/>
      <c r="AF353" s="787"/>
    </row>
    <row r="354" spans="1:32" x14ac:dyDescent="0.25">
      <c r="A354" s="1370" t="s">
        <v>1681</v>
      </c>
      <c r="B354" s="1365"/>
      <c r="C354" s="1365"/>
      <c r="D354" s="1365"/>
      <c r="E354" s="1365"/>
      <c r="F354" s="1365"/>
      <c r="G354" s="1365"/>
      <c r="H354" s="1365"/>
      <c r="I354" s="1365">
        <v>2760</v>
      </c>
      <c r="J354" s="1365"/>
      <c r="K354" s="1365">
        <f t="shared" si="24"/>
        <v>2760</v>
      </c>
      <c r="L354" s="1354"/>
      <c r="M354" s="787"/>
      <c r="N354" s="787"/>
      <c r="O354" s="787"/>
      <c r="P354" s="787"/>
      <c r="Q354" s="787"/>
      <c r="R354" s="787"/>
      <c r="S354" s="787"/>
      <c r="T354" s="787"/>
      <c r="U354" s="787"/>
      <c r="V354" s="787"/>
      <c r="W354" s="787"/>
      <c r="X354" s="787"/>
      <c r="Y354" s="787"/>
      <c r="Z354" s="787"/>
      <c r="AA354" s="787"/>
      <c r="AB354" s="787"/>
      <c r="AC354" s="787"/>
      <c r="AD354" s="787"/>
      <c r="AE354" s="787"/>
      <c r="AF354" s="787"/>
    </row>
    <row r="355" spans="1:32" hidden="1" x14ac:dyDescent="0.25">
      <c r="A355" s="1396" t="s">
        <v>1679</v>
      </c>
      <c r="B355" s="1365"/>
      <c r="C355" s="1365">
        <v>825000</v>
      </c>
      <c r="D355" s="1365"/>
      <c r="E355" s="1365"/>
      <c r="F355" s="1365"/>
      <c r="G355" s="1365"/>
      <c r="H355" s="1365"/>
      <c r="I355" s="1365">
        <v>150000</v>
      </c>
      <c r="J355" s="1365"/>
      <c r="K355" s="1365">
        <f t="shared" si="24"/>
        <v>975000</v>
      </c>
      <c r="L355" s="1354"/>
      <c r="M355" s="787"/>
      <c r="N355" s="787"/>
      <c r="O355" s="787"/>
      <c r="P355" s="787"/>
      <c r="Q355" s="787"/>
      <c r="R355" s="787"/>
      <c r="S355" s="787"/>
      <c r="T355" s="787"/>
      <c r="U355" s="787"/>
      <c r="V355" s="787"/>
      <c r="W355" s="787"/>
      <c r="X355" s="787"/>
      <c r="Y355" s="787"/>
      <c r="Z355" s="787"/>
      <c r="AA355" s="787"/>
      <c r="AB355" s="787"/>
      <c r="AC355" s="787"/>
      <c r="AD355" s="787"/>
      <c r="AE355" s="787"/>
      <c r="AF355" s="787"/>
    </row>
    <row r="356" spans="1:32" hidden="1" x14ac:dyDescent="0.25">
      <c r="A356" s="1396" t="s">
        <v>1679</v>
      </c>
      <c r="B356" s="1365"/>
      <c r="C356" s="1365">
        <v>275000</v>
      </c>
      <c r="D356" s="1365"/>
      <c r="E356" s="1365"/>
      <c r="F356" s="1365"/>
      <c r="G356" s="1365"/>
      <c r="H356" s="1365"/>
      <c r="I356" s="1365">
        <v>344000</v>
      </c>
      <c r="J356" s="1365"/>
      <c r="K356" s="1365">
        <f t="shared" si="24"/>
        <v>619000</v>
      </c>
      <c r="L356" s="1354"/>
      <c r="M356" s="787"/>
      <c r="N356" s="787"/>
      <c r="O356" s="787"/>
      <c r="P356" s="787"/>
      <c r="Q356" s="787"/>
      <c r="R356" s="787"/>
      <c r="S356" s="787"/>
      <c r="T356" s="787"/>
      <c r="U356" s="787"/>
      <c r="V356" s="787"/>
      <c r="W356" s="787"/>
      <c r="X356" s="787"/>
      <c r="Y356" s="787"/>
      <c r="Z356" s="787"/>
      <c r="AA356" s="787"/>
      <c r="AB356" s="787"/>
      <c r="AC356" s="787"/>
      <c r="AD356" s="787"/>
      <c r="AE356" s="787"/>
      <c r="AF356" s="787"/>
    </row>
    <row r="357" spans="1:32" ht="16.2" customHeight="1" x14ac:dyDescent="0.25">
      <c r="A357" s="1370" t="s">
        <v>1683</v>
      </c>
      <c r="B357" s="1366"/>
      <c r="C357" s="1366"/>
      <c r="D357" s="1392"/>
      <c r="E357" s="1410"/>
      <c r="F357" s="1410"/>
      <c r="G357" s="1392"/>
      <c r="H357" s="1392"/>
      <c r="I357" s="1366">
        <v>800</v>
      </c>
      <c r="J357" s="1366"/>
      <c r="K357" s="1365">
        <f>SUM(C357:I357)</f>
        <v>800</v>
      </c>
      <c r="L357" s="1354"/>
      <c r="M357" s="787"/>
      <c r="N357" s="787"/>
      <c r="O357" s="787"/>
      <c r="P357" s="787"/>
      <c r="Q357" s="787"/>
      <c r="R357" s="787"/>
      <c r="S357" s="787"/>
      <c r="T357" s="787"/>
      <c r="U357" s="787"/>
      <c r="V357" s="787"/>
      <c r="W357" s="787"/>
      <c r="X357" s="787"/>
      <c r="Y357" s="787"/>
      <c r="Z357" s="787"/>
      <c r="AA357" s="787"/>
      <c r="AB357" s="787"/>
      <c r="AC357" s="787"/>
      <c r="AD357" s="787"/>
      <c r="AE357" s="787"/>
      <c r="AF357" s="787"/>
    </row>
    <row r="358" spans="1:32" x14ac:dyDescent="0.25">
      <c r="A358" s="1396" t="s">
        <v>1679</v>
      </c>
      <c r="B358" s="1365"/>
      <c r="C358" s="1365">
        <v>1100</v>
      </c>
      <c r="D358" s="1365"/>
      <c r="E358" s="1365"/>
      <c r="F358" s="1365"/>
      <c r="G358" s="1365"/>
      <c r="H358" s="1365">
        <f>SUM(H356:H357)</f>
        <v>0</v>
      </c>
      <c r="I358" s="1365">
        <v>494</v>
      </c>
      <c r="J358" s="1365">
        <f>SUM(J356:J357)</f>
        <v>0</v>
      </c>
      <c r="K358" s="1365">
        <f>SUM(B358:J358)</f>
        <v>1594</v>
      </c>
      <c r="L358" s="1354"/>
      <c r="M358" s="787"/>
      <c r="N358" s="787"/>
      <c r="O358" s="787"/>
      <c r="P358" s="787"/>
      <c r="Q358" s="787"/>
      <c r="R358" s="787"/>
      <c r="S358" s="787"/>
      <c r="T358" s="787"/>
      <c r="U358" s="787"/>
      <c r="V358" s="787"/>
      <c r="W358" s="787"/>
      <c r="X358" s="787"/>
      <c r="Y358" s="787"/>
      <c r="Z358" s="787"/>
      <c r="AA358" s="787"/>
      <c r="AB358" s="787"/>
      <c r="AC358" s="787"/>
      <c r="AD358" s="787"/>
      <c r="AE358" s="787"/>
      <c r="AF358" s="787"/>
    </row>
    <row r="359" spans="1:32" hidden="1" x14ac:dyDescent="0.25">
      <c r="A359" s="1396" t="s">
        <v>1682</v>
      </c>
      <c r="B359" s="1365"/>
      <c r="C359" s="1365">
        <v>425000</v>
      </c>
      <c r="D359" s="1365"/>
      <c r="E359" s="1365"/>
      <c r="F359" s="1365"/>
      <c r="G359" s="1365"/>
      <c r="H359" s="1365"/>
      <c r="I359" s="1365"/>
      <c r="J359" s="1365"/>
      <c r="K359" s="1365">
        <f>SUM(I359:J359)</f>
        <v>0</v>
      </c>
      <c r="L359" s="1354"/>
      <c r="M359" s="787"/>
      <c r="N359" s="787"/>
      <c r="O359" s="787"/>
      <c r="P359" s="787"/>
      <c r="Q359" s="787"/>
      <c r="R359" s="787"/>
      <c r="S359" s="787"/>
      <c r="T359" s="787"/>
      <c r="U359" s="787"/>
      <c r="V359" s="787"/>
      <c r="W359" s="787"/>
      <c r="X359" s="787"/>
      <c r="Y359" s="787"/>
      <c r="Z359" s="787"/>
      <c r="AA359" s="787"/>
      <c r="AB359" s="787"/>
      <c r="AC359" s="787"/>
      <c r="AD359" s="787"/>
      <c r="AE359" s="787"/>
      <c r="AF359" s="787"/>
    </row>
    <row r="360" spans="1:32" ht="15" customHeight="1" x14ac:dyDescent="0.25">
      <c r="A360" s="1370" t="s">
        <v>1685</v>
      </c>
      <c r="B360" s="1365"/>
      <c r="C360" s="1365">
        <v>425</v>
      </c>
      <c r="D360" s="1365"/>
      <c r="E360" s="1365"/>
      <c r="F360" s="1365"/>
      <c r="G360" s="1365"/>
      <c r="H360" s="1365">
        <f>SUM(H359:H359)</f>
        <v>0</v>
      </c>
      <c r="I360" s="1365"/>
      <c r="J360" s="1365">
        <f>SUM(J359:J359)</f>
        <v>0</v>
      </c>
      <c r="K360" s="1365">
        <f t="shared" ref="K360:K365" si="26">SUM(B360:I360)</f>
        <v>425</v>
      </c>
      <c r="L360" s="1404"/>
      <c r="M360" s="844"/>
      <c r="N360" s="1411"/>
      <c r="O360" s="787"/>
      <c r="P360" s="787"/>
      <c r="Q360" s="787"/>
      <c r="R360" s="787"/>
      <c r="S360" s="787"/>
      <c r="T360" s="787"/>
      <c r="U360" s="787"/>
      <c r="V360" s="787"/>
      <c r="W360" s="787"/>
      <c r="X360" s="787"/>
      <c r="Y360" s="787"/>
      <c r="Z360" s="787"/>
      <c r="AA360" s="787"/>
      <c r="AB360" s="787"/>
      <c r="AC360" s="787"/>
      <c r="AD360" s="787"/>
      <c r="AE360" s="787"/>
      <c r="AF360" s="787"/>
    </row>
    <row r="361" spans="1:32" hidden="1" x14ac:dyDescent="0.25">
      <c r="A361" s="1396" t="s">
        <v>1684</v>
      </c>
      <c r="B361" s="1365"/>
      <c r="C361" s="1365"/>
      <c r="D361" s="1365"/>
      <c r="E361" s="1365"/>
      <c r="F361" s="1365"/>
      <c r="G361" s="1365"/>
      <c r="H361" s="1365"/>
      <c r="I361" s="1365"/>
      <c r="J361" s="1365"/>
      <c r="K361" s="1365">
        <f t="shared" si="26"/>
        <v>0</v>
      </c>
      <c r="M361" s="844"/>
      <c r="N361" s="1401"/>
      <c r="O361" s="787"/>
      <c r="P361" s="787"/>
      <c r="Q361" s="787"/>
      <c r="R361" s="787"/>
      <c r="S361" s="787"/>
      <c r="T361" s="787"/>
      <c r="U361" s="787"/>
      <c r="V361" s="787"/>
      <c r="W361" s="787"/>
      <c r="X361" s="787"/>
      <c r="Y361" s="787"/>
      <c r="Z361" s="787"/>
      <c r="AA361" s="787"/>
      <c r="AB361" s="787"/>
      <c r="AC361" s="787"/>
      <c r="AD361" s="787"/>
      <c r="AE361" s="787"/>
      <c r="AF361" s="787"/>
    </row>
    <row r="362" spans="1:32" hidden="1" x14ac:dyDescent="0.25">
      <c r="A362" s="1396" t="s">
        <v>1684</v>
      </c>
      <c r="B362" s="1365"/>
      <c r="C362" s="1365">
        <f t="shared" ref="C362:J362" si="27">SUM(C361:C361)</f>
        <v>0</v>
      </c>
      <c r="D362" s="1365"/>
      <c r="E362" s="1365"/>
      <c r="F362" s="1365"/>
      <c r="G362" s="1365">
        <f t="shared" si="27"/>
        <v>0</v>
      </c>
      <c r="H362" s="1365">
        <f t="shared" si="27"/>
        <v>0</v>
      </c>
      <c r="I362" s="1365">
        <f t="shared" si="27"/>
        <v>0</v>
      </c>
      <c r="J362" s="1365">
        <f t="shared" si="27"/>
        <v>0</v>
      </c>
      <c r="K362" s="1365">
        <f t="shared" si="26"/>
        <v>0</v>
      </c>
      <c r="M362" s="844"/>
      <c r="N362" s="1401"/>
      <c r="O362" s="787"/>
      <c r="P362" s="787"/>
      <c r="Q362" s="787"/>
      <c r="R362" s="787"/>
      <c r="S362" s="787"/>
      <c r="T362" s="787"/>
      <c r="U362" s="787"/>
      <c r="V362" s="787"/>
      <c r="W362" s="787"/>
      <c r="X362" s="787"/>
      <c r="Y362" s="787"/>
      <c r="Z362" s="787"/>
      <c r="AA362" s="787"/>
      <c r="AB362" s="787"/>
      <c r="AC362" s="787"/>
      <c r="AD362" s="787"/>
      <c r="AE362" s="787"/>
      <c r="AF362" s="787"/>
    </row>
    <row r="363" spans="1:32" hidden="1" x14ac:dyDescent="0.25">
      <c r="A363" s="1396" t="s">
        <v>1680</v>
      </c>
      <c r="B363" s="1365"/>
      <c r="C363" s="1365"/>
      <c r="D363" s="1365"/>
      <c r="E363" s="1365"/>
      <c r="F363" s="1365"/>
      <c r="G363" s="1365"/>
      <c r="H363" s="1365"/>
      <c r="I363" s="1365"/>
      <c r="J363" s="1365"/>
      <c r="K363" s="1365">
        <f t="shared" si="26"/>
        <v>0</v>
      </c>
      <c r="M363" s="844"/>
      <c r="N363" s="1401"/>
      <c r="O363" s="787"/>
      <c r="P363" s="787"/>
      <c r="Q363" s="787"/>
      <c r="R363" s="787"/>
      <c r="S363" s="787"/>
      <c r="T363" s="787"/>
      <c r="U363" s="787"/>
      <c r="V363" s="787"/>
      <c r="W363" s="787"/>
      <c r="X363" s="787"/>
      <c r="Y363" s="787"/>
      <c r="Z363" s="787"/>
      <c r="AA363" s="787"/>
      <c r="AB363" s="787"/>
      <c r="AC363" s="787"/>
      <c r="AD363" s="787"/>
      <c r="AE363" s="787"/>
      <c r="AF363" s="787"/>
    </row>
    <row r="364" spans="1:32" hidden="1" x14ac:dyDescent="0.25">
      <c r="A364" s="1396" t="s">
        <v>1686</v>
      </c>
      <c r="B364" s="1365"/>
      <c r="C364" s="1365">
        <v>200000</v>
      </c>
      <c r="D364" s="1365"/>
      <c r="E364" s="1365"/>
      <c r="F364" s="1365"/>
      <c r="G364" s="1365">
        <v>100000</v>
      </c>
      <c r="H364" s="1365"/>
      <c r="I364" s="1365"/>
      <c r="J364" s="1365"/>
      <c r="K364" s="1365">
        <f t="shared" si="26"/>
        <v>300000</v>
      </c>
      <c r="L364" s="1404"/>
      <c r="M364" s="844"/>
      <c r="N364" s="1411"/>
      <c r="O364" s="787"/>
      <c r="P364" s="787"/>
      <c r="Q364" s="787"/>
      <c r="R364" s="787"/>
      <c r="S364" s="787"/>
      <c r="T364" s="787"/>
      <c r="U364" s="787"/>
      <c r="V364" s="787"/>
      <c r="W364" s="787"/>
      <c r="X364" s="787"/>
      <c r="Y364" s="787"/>
      <c r="Z364" s="787"/>
      <c r="AA364" s="787"/>
      <c r="AB364" s="787"/>
      <c r="AC364" s="787"/>
      <c r="AD364" s="787"/>
      <c r="AE364" s="787"/>
      <c r="AF364" s="787"/>
    </row>
    <row r="365" spans="1:32" hidden="1" x14ac:dyDescent="0.25">
      <c r="A365" s="1396" t="s">
        <v>1686</v>
      </c>
      <c r="B365" s="1365"/>
      <c r="C365" s="1365"/>
      <c r="D365" s="1365"/>
      <c r="E365" s="1365"/>
      <c r="F365" s="1365"/>
      <c r="G365" s="1365"/>
      <c r="H365" s="1365"/>
      <c r="I365" s="1365"/>
      <c r="J365" s="1365"/>
      <c r="K365" s="1365">
        <f t="shared" si="26"/>
        <v>0</v>
      </c>
      <c r="M365" s="844"/>
      <c r="N365" s="1401"/>
      <c r="O365" s="787"/>
      <c r="P365" s="787"/>
      <c r="Q365" s="787"/>
      <c r="R365" s="787"/>
      <c r="S365" s="787"/>
      <c r="T365" s="787"/>
      <c r="U365" s="787"/>
      <c r="V365" s="787"/>
      <c r="W365" s="787"/>
      <c r="X365" s="787"/>
      <c r="Y365" s="787"/>
      <c r="Z365" s="787"/>
      <c r="AA365" s="787"/>
      <c r="AB365" s="787"/>
      <c r="AC365" s="787"/>
      <c r="AD365" s="787"/>
      <c r="AE365" s="787"/>
      <c r="AF365" s="787"/>
    </row>
    <row r="366" spans="1:32" ht="16.95" customHeight="1" x14ac:dyDescent="0.25">
      <c r="A366" s="1396" t="s">
        <v>1687</v>
      </c>
      <c r="B366" s="1365"/>
      <c r="C366" s="1365"/>
      <c r="D366" s="1365"/>
      <c r="E366" s="1365"/>
      <c r="F366" s="1365"/>
      <c r="G366" s="1365"/>
      <c r="H366" s="1365"/>
      <c r="I366" s="1365">
        <v>100</v>
      </c>
      <c r="J366" s="1365"/>
      <c r="K366" s="1365">
        <f>SUM(I366:J366)</f>
        <v>100</v>
      </c>
      <c r="M366" s="844"/>
      <c r="N366" s="1401"/>
      <c r="O366" s="787"/>
      <c r="P366" s="787"/>
      <c r="Q366" s="787"/>
      <c r="R366" s="787"/>
      <c r="S366" s="787"/>
      <c r="T366" s="787"/>
      <c r="U366" s="787"/>
      <c r="V366" s="787"/>
      <c r="W366" s="787"/>
      <c r="X366" s="787"/>
      <c r="Y366" s="787"/>
      <c r="Z366" s="787"/>
      <c r="AA366" s="787"/>
      <c r="AB366" s="787"/>
      <c r="AC366" s="787"/>
      <c r="AD366" s="787"/>
      <c r="AE366" s="787"/>
      <c r="AF366" s="787"/>
    </row>
    <row r="367" spans="1:32" hidden="1" x14ac:dyDescent="0.25">
      <c r="A367" s="1396" t="s">
        <v>1688</v>
      </c>
      <c r="B367" s="1365"/>
      <c r="C367" s="1365"/>
      <c r="D367" s="1365"/>
      <c r="E367" s="1365"/>
      <c r="F367" s="1365"/>
      <c r="G367" s="1365"/>
      <c r="H367" s="1365"/>
      <c r="I367" s="1365"/>
      <c r="J367" s="1365"/>
      <c r="K367" s="1365">
        <f t="shared" ref="K367:K409" si="28">SUM(B367:I367)</f>
        <v>0</v>
      </c>
      <c r="M367" s="844"/>
      <c r="N367" s="1401"/>
      <c r="O367" s="787"/>
      <c r="P367" s="787"/>
      <c r="Q367" s="787"/>
      <c r="R367" s="787"/>
      <c r="S367" s="787"/>
      <c r="T367" s="787"/>
      <c r="U367" s="787"/>
      <c r="V367" s="787"/>
      <c r="W367" s="787"/>
      <c r="X367" s="787"/>
      <c r="Y367" s="787"/>
      <c r="Z367" s="787"/>
      <c r="AA367" s="787"/>
      <c r="AB367" s="787"/>
      <c r="AC367" s="787"/>
      <c r="AD367" s="787"/>
      <c r="AE367" s="787"/>
      <c r="AF367" s="787"/>
    </row>
    <row r="368" spans="1:32" hidden="1" x14ac:dyDescent="0.25">
      <c r="A368" s="1396" t="s">
        <v>1689</v>
      </c>
      <c r="B368" s="1365"/>
      <c r="C368" s="1365"/>
      <c r="D368" s="1365"/>
      <c r="E368" s="1365"/>
      <c r="F368" s="1365"/>
      <c r="G368" s="1365"/>
      <c r="H368" s="1365"/>
      <c r="I368" s="1365"/>
      <c r="J368" s="1365"/>
      <c r="K368" s="1365">
        <f t="shared" si="28"/>
        <v>0</v>
      </c>
      <c r="M368" s="844"/>
      <c r="N368" s="1401"/>
      <c r="O368" s="787"/>
      <c r="P368" s="787"/>
      <c r="Q368" s="787"/>
      <c r="R368" s="787"/>
      <c r="S368" s="787"/>
      <c r="T368" s="787"/>
      <c r="U368" s="787"/>
      <c r="V368" s="787"/>
      <c r="W368" s="787"/>
      <c r="X368" s="787"/>
      <c r="Y368" s="787"/>
      <c r="Z368" s="787"/>
      <c r="AA368" s="787"/>
      <c r="AB368" s="787"/>
      <c r="AC368" s="787"/>
      <c r="AD368" s="787"/>
      <c r="AE368" s="787"/>
      <c r="AF368" s="787"/>
    </row>
    <row r="369" spans="1:32" ht="18.75" hidden="1" customHeight="1" x14ac:dyDescent="0.25">
      <c r="A369" s="1396" t="s">
        <v>1690</v>
      </c>
      <c r="B369" s="1365"/>
      <c r="C369" s="1365"/>
      <c r="D369" s="1365"/>
      <c r="E369" s="1365"/>
      <c r="F369" s="1365"/>
      <c r="G369" s="1365"/>
      <c r="H369" s="1365"/>
      <c r="I369" s="1365"/>
      <c r="J369" s="1365"/>
      <c r="K369" s="1365">
        <f t="shared" si="28"/>
        <v>0</v>
      </c>
      <c r="M369" s="844"/>
      <c r="N369" s="1401"/>
      <c r="O369" s="787"/>
      <c r="P369" s="787"/>
      <c r="Q369" s="787"/>
      <c r="R369" s="787"/>
      <c r="S369" s="787"/>
      <c r="T369" s="787"/>
      <c r="U369" s="787"/>
      <c r="V369" s="787"/>
      <c r="W369" s="787"/>
      <c r="X369" s="787"/>
      <c r="Y369" s="787"/>
      <c r="Z369" s="787"/>
      <c r="AA369" s="787"/>
      <c r="AB369" s="787"/>
      <c r="AC369" s="787"/>
      <c r="AD369" s="787"/>
      <c r="AE369" s="787"/>
      <c r="AF369" s="787"/>
    </row>
    <row r="370" spans="1:32" ht="18.75" hidden="1" customHeight="1" x14ac:dyDescent="0.25">
      <c r="A370" s="1396" t="s">
        <v>1694</v>
      </c>
      <c r="B370" s="1365"/>
      <c r="C370" s="1365"/>
      <c r="D370" s="1365"/>
      <c r="E370" s="1365"/>
      <c r="F370" s="1365"/>
      <c r="G370" s="1365"/>
      <c r="H370" s="1365"/>
      <c r="I370" s="1365"/>
      <c r="J370" s="1365"/>
      <c r="K370" s="1365">
        <f t="shared" si="28"/>
        <v>0</v>
      </c>
      <c r="M370" s="844"/>
      <c r="N370" s="1401"/>
      <c r="O370" s="787"/>
      <c r="P370" s="787"/>
      <c r="Q370" s="787"/>
      <c r="R370" s="787"/>
      <c r="S370" s="787"/>
      <c r="T370" s="787"/>
      <c r="U370" s="787"/>
      <c r="V370" s="787"/>
      <c r="W370" s="787"/>
      <c r="X370" s="787"/>
      <c r="Y370" s="787"/>
      <c r="Z370" s="787"/>
      <c r="AA370" s="787"/>
      <c r="AB370" s="787"/>
      <c r="AC370" s="787"/>
      <c r="AD370" s="787"/>
      <c r="AE370" s="787"/>
      <c r="AF370" s="787"/>
    </row>
    <row r="371" spans="1:32" hidden="1" x14ac:dyDescent="0.25">
      <c r="A371" s="1396" t="s">
        <v>1691</v>
      </c>
      <c r="B371" s="1365"/>
      <c r="C371" s="1365"/>
      <c r="D371" s="1365"/>
      <c r="E371" s="1365"/>
      <c r="F371" s="1365"/>
      <c r="G371" s="1365"/>
      <c r="H371" s="1365"/>
      <c r="I371" s="1365"/>
      <c r="J371" s="1365"/>
      <c r="K371" s="1365">
        <f t="shared" si="28"/>
        <v>0</v>
      </c>
      <c r="M371" s="844"/>
      <c r="N371" s="1401"/>
      <c r="O371" s="787"/>
      <c r="P371" s="787"/>
      <c r="Q371" s="787"/>
      <c r="R371" s="787"/>
      <c r="S371" s="787"/>
      <c r="T371" s="787"/>
      <c r="U371" s="787"/>
      <c r="V371" s="787"/>
      <c r="W371" s="787"/>
      <c r="X371" s="787"/>
      <c r="Y371" s="787"/>
      <c r="Z371" s="787"/>
      <c r="AA371" s="787"/>
      <c r="AB371" s="787"/>
      <c r="AC371" s="787"/>
      <c r="AD371" s="787"/>
      <c r="AE371" s="787"/>
      <c r="AF371" s="787"/>
    </row>
    <row r="372" spans="1:32" ht="15.6" customHeight="1" x14ac:dyDescent="0.25">
      <c r="A372" s="1370" t="s">
        <v>2336</v>
      </c>
      <c r="B372" s="1365"/>
      <c r="C372" s="1365">
        <v>200</v>
      </c>
      <c r="D372" s="1365"/>
      <c r="E372" s="1365"/>
      <c r="F372" s="1365"/>
      <c r="G372" s="1365">
        <v>100</v>
      </c>
      <c r="H372" s="1365">
        <f>SUM(H370:H371)</f>
        <v>0</v>
      </c>
      <c r="I372" s="1365"/>
      <c r="J372" s="1365">
        <f>SUM(J370:J371)</f>
        <v>0</v>
      </c>
      <c r="K372" s="1365">
        <f t="shared" si="28"/>
        <v>300</v>
      </c>
      <c r="L372" s="1354"/>
      <c r="M372" s="787"/>
      <c r="N372" s="787"/>
      <c r="O372" s="787"/>
      <c r="P372" s="787"/>
      <c r="Q372" s="787"/>
      <c r="R372" s="787"/>
      <c r="S372" s="787"/>
      <c r="T372" s="787"/>
      <c r="U372" s="787"/>
      <c r="V372" s="787"/>
      <c r="W372" s="787"/>
      <c r="X372" s="787"/>
      <c r="Y372" s="787"/>
      <c r="Z372" s="787"/>
      <c r="AA372" s="787"/>
      <c r="AB372" s="787"/>
      <c r="AC372" s="787"/>
      <c r="AD372" s="787"/>
      <c r="AE372" s="787"/>
      <c r="AF372" s="787"/>
    </row>
    <row r="373" spans="1:32" ht="16.5" hidden="1" customHeight="1" x14ac:dyDescent="0.25">
      <c r="A373" s="1412" t="s">
        <v>1692</v>
      </c>
      <c r="B373" s="1413"/>
      <c r="C373" s="1413"/>
      <c r="D373" s="1365"/>
      <c r="E373" s="1365"/>
      <c r="F373" s="1365"/>
      <c r="G373" s="1408"/>
      <c r="H373" s="1408"/>
      <c r="I373" s="1408"/>
      <c r="J373" s="1408"/>
      <c r="K373" s="1365">
        <f t="shared" si="28"/>
        <v>0</v>
      </c>
      <c r="L373" s="1354"/>
      <c r="M373" s="787"/>
      <c r="N373" s="787"/>
      <c r="O373" s="787"/>
      <c r="P373" s="787"/>
      <c r="Q373" s="787"/>
      <c r="R373" s="787"/>
      <c r="S373" s="787"/>
      <c r="T373" s="787"/>
      <c r="U373" s="787"/>
      <c r="V373" s="787"/>
      <c r="W373" s="787"/>
      <c r="X373" s="787"/>
      <c r="Y373" s="787"/>
      <c r="Z373" s="787"/>
      <c r="AA373" s="787"/>
      <c r="AB373" s="787"/>
      <c r="AC373" s="787"/>
      <c r="AD373" s="787"/>
      <c r="AE373" s="787"/>
      <c r="AF373" s="787"/>
    </row>
    <row r="374" spans="1:32" hidden="1" x14ac:dyDescent="0.25">
      <c r="A374" s="1414" t="s">
        <v>1693</v>
      </c>
      <c r="B374" s="1413"/>
      <c r="C374" s="1413"/>
      <c r="D374" s="1365"/>
      <c r="E374" s="1365"/>
      <c r="F374" s="1365"/>
      <c r="G374" s="1365"/>
      <c r="H374" s="1365"/>
      <c r="I374" s="1365">
        <v>3500000</v>
      </c>
      <c r="J374" s="1365"/>
      <c r="K374" s="1365">
        <f t="shared" si="28"/>
        <v>3500000</v>
      </c>
      <c r="L374" s="1354"/>
      <c r="M374" s="787"/>
      <c r="N374" s="787"/>
      <c r="O374" s="787"/>
      <c r="P374" s="787"/>
      <c r="Q374" s="787"/>
      <c r="R374" s="787"/>
      <c r="S374" s="787"/>
      <c r="T374" s="787"/>
      <c r="U374" s="787"/>
      <c r="V374" s="787"/>
      <c r="W374" s="787"/>
      <c r="X374" s="787"/>
      <c r="Y374" s="787"/>
      <c r="Z374" s="787"/>
      <c r="AA374" s="787"/>
      <c r="AB374" s="787"/>
      <c r="AC374" s="787"/>
      <c r="AD374" s="787"/>
      <c r="AE374" s="787"/>
      <c r="AF374" s="787"/>
    </row>
    <row r="375" spans="1:32" hidden="1" x14ac:dyDescent="0.25">
      <c r="A375" s="1414" t="s">
        <v>1693</v>
      </c>
      <c r="B375" s="1413"/>
      <c r="C375" s="1413"/>
      <c r="D375" s="1365"/>
      <c r="E375" s="1365"/>
      <c r="F375" s="1365"/>
      <c r="G375" s="1365"/>
      <c r="H375" s="1365"/>
      <c r="I375" s="1365"/>
      <c r="J375" s="1365"/>
      <c r="K375" s="1365">
        <f t="shared" si="28"/>
        <v>0</v>
      </c>
      <c r="L375" s="1354"/>
      <c r="M375" s="787"/>
      <c r="N375" s="787"/>
      <c r="O375" s="787"/>
      <c r="P375" s="787"/>
      <c r="Q375" s="787"/>
      <c r="R375" s="787"/>
      <c r="S375" s="787"/>
      <c r="T375" s="787"/>
      <c r="U375" s="787"/>
      <c r="V375" s="787"/>
      <c r="W375" s="787"/>
      <c r="X375" s="787"/>
      <c r="Y375" s="787"/>
      <c r="Z375" s="787"/>
      <c r="AA375" s="787"/>
      <c r="AB375" s="787"/>
      <c r="AC375" s="787"/>
      <c r="AD375" s="787"/>
      <c r="AE375" s="787"/>
      <c r="AF375" s="787"/>
    </row>
    <row r="376" spans="1:32" hidden="1" x14ac:dyDescent="0.25">
      <c r="A376" s="1414" t="s">
        <v>1693</v>
      </c>
      <c r="B376" s="1413"/>
      <c r="C376" s="1413"/>
      <c r="D376" s="1365"/>
      <c r="E376" s="1365"/>
      <c r="F376" s="1365"/>
      <c r="G376" s="1365"/>
      <c r="H376" s="1365"/>
      <c r="I376" s="1365"/>
      <c r="J376" s="1365"/>
      <c r="K376" s="1365">
        <f t="shared" si="28"/>
        <v>0</v>
      </c>
      <c r="L376" s="1354"/>
      <c r="M376" s="787"/>
      <c r="N376" s="787"/>
      <c r="O376" s="787"/>
      <c r="P376" s="787"/>
      <c r="Q376" s="787"/>
      <c r="R376" s="787"/>
      <c r="S376" s="787"/>
      <c r="T376" s="787"/>
      <c r="U376" s="787"/>
      <c r="V376" s="787"/>
      <c r="W376" s="787"/>
      <c r="X376" s="787"/>
      <c r="Y376" s="787"/>
      <c r="Z376" s="787"/>
      <c r="AA376" s="787"/>
      <c r="AB376" s="787"/>
      <c r="AC376" s="787"/>
      <c r="AD376" s="787"/>
      <c r="AE376" s="787"/>
      <c r="AF376" s="787"/>
    </row>
    <row r="377" spans="1:32" hidden="1" x14ac:dyDescent="0.25">
      <c r="A377" s="1414" t="s">
        <v>1693</v>
      </c>
      <c r="B377" s="1413"/>
      <c r="C377" s="1413"/>
      <c r="D377" s="1365"/>
      <c r="E377" s="1365"/>
      <c r="F377" s="1365"/>
      <c r="G377" s="1365"/>
      <c r="H377" s="1365"/>
      <c r="I377" s="1365"/>
      <c r="J377" s="1365"/>
      <c r="K377" s="1365">
        <f t="shared" si="28"/>
        <v>0</v>
      </c>
      <c r="L377" s="1354"/>
      <c r="M377" s="787"/>
      <c r="N377" s="787"/>
      <c r="O377" s="787"/>
      <c r="P377" s="787"/>
      <c r="Q377" s="787"/>
      <c r="R377" s="787"/>
      <c r="S377" s="787"/>
      <c r="T377" s="787"/>
      <c r="U377" s="787"/>
      <c r="V377" s="787"/>
      <c r="W377" s="787"/>
      <c r="X377" s="787"/>
      <c r="Y377" s="787"/>
      <c r="Z377" s="787"/>
      <c r="AA377" s="787"/>
      <c r="AB377" s="787"/>
      <c r="AC377" s="787"/>
      <c r="AD377" s="787"/>
      <c r="AE377" s="787"/>
      <c r="AF377" s="787"/>
    </row>
    <row r="378" spans="1:32" hidden="1" x14ac:dyDescent="0.25">
      <c r="A378" s="1414" t="s">
        <v>1693</v>
      </c>
      <c r="B378" s="1413"/>
      <c r="C378" s="1413"/>
      <c r="D378" s="1413"/>
      <c r="E378" s="1413"/>
      <c r="F378" s="1413"/>
      <c r="G378" s="1413"/>
      <c r="H378" s="1413"/>
      <c r="I378" s="1413"/>
      <c r="J378" s="1413"/>
      <c r="K378" s="1365">
        <f t="shared" si="28"/>
        <v>0</v>
      </c>
      <c r="L378" s="1354"/>
      <c r="M378" s="787"/>
      <c r="N378" s="787"/>
      <c r="O378" s="787"/>
      <c r="P378" s="787"/>
      <c r="Q378" s="787"/>
      <c r="R378" s="787"/>
      <c r="S378" s="787"/>
      <c r="T378" s="787"/>
      <c r="U378" s="787"/>
      <c r="V378" s="787"/>
      <c r="W378" s="787"/>
      <c r="X378" s="787"/>
      <c r="Y378" s="787"/>
      <c r="Z378" s="787"/>
      <c r="AA378" s="787"/>
      <c r="AB378" s="787"/>
      <c r="AC378" s="787"/>
      <c r="AD378" s="787"/>
      <c r="AE378" s="787"/>
      <c r="AF378" s="787"/>
    </row>
    <row r="379" spans="1:32" ht="13.95" customHeight="1" x14ac:dyDescent="0.25">
      <c r="A379" s="1412" t="s">
        <v>1883</v>
      </c>
      <c r="B379" s="1413"/>
      <c r="C379" s="1413"/>
      <c r="D379" s="1413"/>
      <c r="E379" s="1413"/>
      <c r="F379" s="1413"/>
      <c r="G379" s="1415">
        <v>100</v>
      </c>
      <c r="H379" s="1415"/>
      <c r="I379" s="1415"/>
      <c r="J379" s="1415"/>
      <c r="K379" s="1365">
        <f t="shared" si="28"/>
        <v>100</v>
      </c>
      <c r="L379" s="1354"/>
      <c r="M379" s="787"/>
      <c r="N379" s="787"/>
      <c r="O379" s="787"/>
      <c r="P379" s="787"/>
      <c r="Q379" s="787"/>
      <c r="R379" s="787"/>
      <c r="S379" s="787"/>
      <c r="T379" s="787"/>
      <c r="U379" s="787"/>
      <c r="V379" s="787"/>
      <c r="W379" s="787"/>
      <c r="X379" s="787"/>
      <c r="Y379" s="787"/>
      <c r="Z379" s="787"/>
      <c r="AA379" s="787"/>
      <c r="AB379" s="787"/>
      <c r="AC379" s="787"/>
      <c r="AD379" s="787"/>
      <c r="AE379" s="787"/>
      <c r="AF379" s="787"/>
    </row>
    <row r="380" spans="1:32" ht="24" hidden="1" customHeight="1" x14ac:dyDescent="0.25">
      <c r="A380" s="1414" t="s">
        <v>1697</v>
      </c>
      <c r="B380" s="1413"/>
      <c r="C380" s="1413"/>
      <c r="D380" s="1413"/>
      <c r="E380" s="1413"/>
      <c r="F380" s="1413"/>
      <c r="G380" s="1413"/>
      <c r="H380" s="1413"/>
      <c r="I380" s="1413"/>
      <c r="J380" s="1413"/>
      <c r="K380" s="1365">
        <f t="shared" si="28"/>
        <v>0</v>
      </c>
      <c r="L380" s="1354"/>
      <c r="M380" s="787"/>
      <c r="N380" s="787"/>
      <c r="O380" s="787"/>
      <c r="P380" s="787"/>
      <c r="Q380" s="787"/>
      <c r="R380" s="787"/>
      <c r="S380" s="787"/>
      <c r="T380" s="787"/>
      <c r="U380" s="787"/>
      <c r="V380" s="787"/>
      <c r="W380" s="787"/>
      <c r="X380" s="787"/>
      <c r="Y380" s="787"/>
      <c r="Z380" s="787"/>
      <c r="AA380" s="787"/>
      <c r="AB380" s="787"/>
      <c r="AC380" s="787"/>
      <c r="AD380" s="787"/>
      <c r="AE380" s="787"/>
      <c r="AF380" s="787"/>
    </row>
    <row r="381" spans="1:32" ht="24" hidden="1" customHeight="1" x14ac:dyDescent="0.25">
      <c r="A381" s="1414" t="s">
        <v>1884</v>
      </c>
      <c r="B381" s="1413"/>
      <c r="C381" s="1413"/>
      <c r="D381" s="1413"/>
      <c r="E381" s="1413"/>
      <c r="F381" s="1413"/>
      <c r="G381" s="1413"/>
      <c r="H381" s="1413"/>
      <c r="I381" s="1413"/>
      <c r="J381" s="1413"/>
      <c r="K381" s="1365">
        <f t="shared" si="28"/>
        <v>0</v>
      </c>
      <c r="L381" s="1354"/>
      <c r="M381" s="787"/>
      <c r="N381" s="787"/>
      <c r="O381" s="787"/>
      <c r="P381" s="787"/>
      <c r="Q381" s="787"/>
      <c r="R381" s="787"/>
      <c r="S381" s="787"/>
      <c r="T381" s="787"/>
      <c r="U381" s="787"/>
      <c r="V381" s="787"/>
      <c r="W381" s="787"/>
      <c r="X381" s="787"/>
      <c r="Y381" s="787"/>
      <c r="Z381" s="787"/>
      <c r="AA381" s="787"/>
      <c r="AB381" s="787"/>
      <c r="AC381" s="787"/>
      <c r="AD381" s="787"/>
      <c r="AE381" s="787"/>
      <c r="AF381" s="787"/>
    </row>
    <row r="382" spans="1:32" hidden="1" x14ac:dyDescent="0.25">
      <c r="A382" s="1400" t="s">
        <v>1696</v>
      </c>
      <c r="B382" s="1365"/>
      <c r="C382" s="1365">
        <v>475000</v>
      </c>
      <c r="D382" s="1365"/>
      <c r="E382" s="1365"/>
      <c r="F382" s="1365"/>
      <c r="G382" s="1365"/>
      <c r="H382" s="1365"/>
      <c r="I382" s="1365"/>
      <c r="J382" s="1365"/>
      <c r="K382" s="1365">
        <f t="shared" si="28"/>
        <v>475000</v>
      </c>
      <c r="L382" s="1354"/>
      <c r="M382" s="787"/>
      <c r="N382" s="787"/>
      <c r="O382" s="787"/>
      <c r="P382" s="787"/>
      <c r="Q382" s="787"/>
      <c r="R382" s="787"/>
      <c r="S382" s="787"/>
      <c r="T382" s="787"/>
      <c r="U382" s="787"/>
      <c r="V382" s="787"/>
      <c r="W382" s="787"/>
      <c r="X382" s="787"/>
      <c r="Y382" s="787"/>
      <c r="Z382" s="787"/>
      <c r="AA382" s="787"/>
      <c r="AB382" s="787"/>
      <c r="AC382" s="787"/>
      <c r="AD382" s="787"/>
      <c r="AE382" s="787"/>
      <c r="AF382" s="787"/>
    </row>
    <row r="383" spans="1:32" ht="15" customHeight="1" x14ac:dyDescent="0.25">
      <c r="A383" s="1364" t="s">
        <v>1695</v>
      </c>
      <c r="B383" s="1365"/>
      <c r="C383" s="1365"/>
      <c r="D383" s="1365"/>
      <c r="E383" s="1365"/>
      <c r="F383" s="1365"/>
      <c r="G383" s="1365"/>
      <c r="H383" s="1365">
        <f>SUM(H378:H382)</f>
        <v>0</v>
      </c>
      <c r="I383" s="1365">
        <v>3500</v>
      </c>
      <c r="J383" s="1365">
        <f>SUM(J378:J382)</f>
        <v>0</v>
      </c>
      <c r="K383" s="1365">
        <f t="shared" si="28"/>
        <v>3500</v>
      </c>
      <c r="L383" s="1354"/>
      <c r="M383" s="787"/>
      <c r="N383" s="787"/>
      <c r="O383" s="787"/>
      <c r="P383" s="787"/>
      <c r="Q383" s="787"/>
      <c r="R383" s="787"/>
      <c r="S383" s="787"/>
      <c r="T383" s="787"/>
      <c r="U383" s="787"/>
      <c r="V383" s="787"/>
      <c r="W383" s="787"/>
      <c r="X383" s="787"/>
      <c r="Y383" s="787"/>
      <c r="Z383" s="787"/>
      <c r="AA383" s="787"/>
      <c r="AB383" s="787"/>
      <c r="AC383" s="787"/>
      <c r="AD383" s="787"/>
      <c r="AE383" s="787"/>
      <c r="AF383" s="787"/>
    </row>
    <row r="384" spans="1:32" ht="16.2" customHeight="1" x14ac:dyDescent="0.25">
      <c r="A384" s="1400" t="s">
        <v>1698</v>
      </c>
      <c r="B384" s="1365"/>
      <c r="C384" s="1365">
        <v>475</v>
      </c>
      <c r="D384" s="1365"/>
      <c r="E384" s="1365"/>
      <c r="F384" s="1365"/>
      <c r="G384" s="1365"/>
      <c r="H384" s="1365">
        <f>SUM(H383:H383)</f>
        <v>0</v>
      </c>
      <c r="I384" s="1365"/>
      <c r="J384" s="1365">
        <f>SUM(J383:J383)</f>
        <v>0</v>
      </c>
      <c r="K384" s="1365">
        <f t="shared" si="28"/>
        <v>475</v>
      </c>
      <c r="L384" s="1354"/>
      <c r="M384" s="787"/>
      <c r="N384" s="787"/>
      <c r="O384" s="787"/>
      <c r="P384" s="787"/>
      <c r="Q384" s="787"/>
      <c r="R384" s="787"/>
      <c r="S384" s="787"/>
      <c r="T384" s="787"/>
      <c r="U384" s="787"/>
      <c r="V384" s="787"/>
      <c r="W384" s="787"/>
      <c r="X384" s="787"/>
      <c r="Y384" s="787"/>
      <c r="Z384" s="787"/>
      <c r="AA384" s="787"/>
      <c r="AB384" s="787"/>
      <c r="AC384" s="787"/>
      <c r="AD384" s="787"/>
      <c r="AE384" s="787"/>
      <c r="AF384" s="787"/>
    </row>
    <row r="385" spans="1:32" hidden="1" x14ac:dyDescent="0.25">
      <c r="A385" s="1400" t="s">
        <v>1699</v>
      </c>
      <c r="B385" s="1365"/>
      <c r="C385" s="1365"/>
      <c r="D385" s="1365"/>
      <c r="E385" s="1365"/>
      <c r="F385" s="1365"/>
      <c r="G385" s="1365"/>
      <c r="H385" s="1365"/>
      <c r="I385" s="1365"/>
      <c r="J385" s="1365"/>
      <c r="K385" s="1365">
        <f t="shared" si="28"/>
        <v>0</v>
      </c>
      <c r="L385" s="1354"/>
      <c r="M385" s="787"/>
      <c r="N385" s="787"/>
      <c r="O385" s="787"/>
      <c r="P385" s="787"/>
      <c r="Q385" s="787"/>
      <c r="R385" s="787"/>
      <c r="S385" s="787"/>
      <c r="T385" s="787"/>
      <c r="U385" s="787"/>
      <c r="V385" s="787"/>
      <c r="W385" s="787"/>
      <c r="X385" s="787"/>
      <c r="Y385" s="787"/>
      <c r="Z385" s="787"/>
      <c r="AA385" s="787"/>
      <c r="AB385" s="787"/>
      <c r="AC385" s="787"/>
      <c r="AD385" s="787"/>
      <c r="AE385" s="787"/>
      <c r="AF385" s="787"/>
    </row>
    <row r="386" spans="1:32" hidden="1" x14ac:dyDescent="0.25">
      <c r="A386" s="1400" t="s">
        <v>1700</v>
      </c>
      <c r="B386" s="1365"/>
      <c r="C386" s="1365"/>
      <c r="D386" s="1365"/>
      <c r="E386" s="1365"/>
      <c r="F386" s="1365"/>
      <c r="G386" s="1365"/>
      <c r="H386" s="1365"/>
      <c r="I386" s="1365"/>
      <c r="J386" s="1365"/>
      <c r="K386" s="1365">
        <f t="shared" si="28"/>
        <v>0</v>
      </c>
      <c r="L386" s="1354"/>
      <c r="M386" s="787"/>
      <c r="N386" s="787"/>
      <c r="O386" s="787"/>
      <c r="P386" s="787"/>
      <c r="Q386" s="787"/>
      <c r="R386" s="787"/>
      <c r="S386" s="787"/>
      <c r="T386" s="787"/>
      <c r="U386" s="787"/>
      <c r="V386" s="787"/>
      <c r="W386" s="787"/>
      <c r="X386" s="787"/>
      <c r="Y386" s="787"/>
      <c r="Z386" s="787"/>
      <c r="AA386" s="787"/>
      <c r="AB386" s="787"/>
      <c r="AC386" s="787"/>
      <c r="AD386" s="787"/>
      <c r="AE386" s="787"/>
      <c r="AF386" s="787"/>
    </row>
    <row r="387" spans="1:32" hidden="1" x14ac:dyDescent="0.25">
      <c r="A387" s="1370" t="s">
        <v>1701</v>
      </c>
      <c r="B387" s="1365"/>
      <c r="C387" s="1365"/>
      <c r="D387" s="1365"/>
      <c r="E387" s="1365"/>
      <c r="F387" s="1365"/>
      <c r="G387" s="1365"/>
      <c r="H387" s="1365"/>
      <c r="I387" s="1365"/>
      <c r="J387" s="1365"/>
      <c r="K387" s="1365">
        <f t="shared" si="28"/>
        <v>0</v>
      </c>
      <c r="L387" s="1354"/>
      <c r="M387" s="787"/>
      <c r="N387" s="787"/>
      <c r="O387" s="787"/>
      <c r="P387" s="787"/>
      <c r="Q387" s="787"/>
      <c r="R387" s="787"/>
      <c r="S387" s="787"/>
      <c r="T387" s="787"/>
      <c r="U387" s="787"/>
      <c r="V387" s="787"/>
      <c r="W387" s="787"/>
      <c r="X387" s="787"/>
      <c r="Y387" s="787"/>
      <c r="Z387" s="787"/>
      <c r="AA387" s="787"/>
      <c r="AB387" s="787"/>
      <c r="AC387" s="787"/>
      <c r="AD387" s="787"/>
      <c r="AE387" s="787"/>
      <c r="AF387" s="787"/>
    </row>
    <row r="388" spans="1:32" hidden="1" x14ac:dyDescent="0.25">
      <c r="A388" s="1370" t="s">
        <v>1703</v>
      </c>
      <c r="B388" s="1366"/>
      <c r="C388" s="1416"/>
      <c r="D388" s="1408"/>
      <c r="E388" s="1408"/>
      <c r="F388" s="1408"/>
      <c r="G388" s="1408"/>
      <c r="H388" s="1408"/>
      <c r="I388" s="1408"/>
      <c r="J388" s="1408"/>
      <c r="K388" s="1365">
        <f t="shared" si="28"/>
        <v>0</v>
      </c>
      <c r="L388" s="1354"/>
      <c r="M388" s="787"/>
      <c r="N388" s="787"/>
      <c r="O388" s="787"/>
      <c r="P388" s="787"/>
      <c r="Q388" s="787"/>
      <c r="R388" s="787"/>
      <c r="S388" s="787"/>
      <c r="T388" s="787"/>
      <c r="U388" s="787"/>
      <c r="V388" s="787"/>
      <c r="W388" s="787"/>
      <c r="X388" s="787"/>
      <c r="Y388" s="787"/>
      <c r="Z388" s="787"/>
      <c r="AA388" s="787"/>
      <c r="AB388" s="787"/>
      <c r="AC388" s="787"/>
      <c r="AD388" s="787"/>
      <c r="AE388" s="787"/>
      <c r="AF388" s="787"/>
    </row>
    <row r="389" spans="1:32" hidden="1" x14ac:dyDescent="0.25">
      <c r="A389" s="1370" t="s">
        <v>1707</v>
      </c>
      <c r="B389" s="1366"/>
      <c r="C389" s="1416"/>
      <c r="D389" s="1408"/>
      <c r="E389" s="1408"/>
      <c r="F389" s="1408"/>
      <c r="G389" s="1408"/>
      <c r="H389" s="1408"/>
      <c r="I389" s="1408"/>
      <c r="J389" s="1408"/>
      <c r="K389" s="1365">
        <f t="shared" si="28"/>
        <v>0</v>
      </c>
      <c r="L389" s="1354"/>
      <c r="M389" s="787"/>
      <c r="N389" s="787"/>
      <c r="O389" s="787"/>
      <c r="P389" s="787"/>
      <c r="Q389" s="787"/>
      <c r="R389" s="787"/>
      <c r="S389" s="787"/>
      <c r="T389" s="787"/>
      <c r="U389" s="787"/>
      <c r="V389" s="787"/>
      <c r="W389" s="787"/>
      <c r="X389" s="787"/>
      <c r="Y389" s="787"/>
      <c r="Z389" s="787"/>
      <c r="AA389" s="787"/>
      <c r="AB389" s="787"/>
      <c r="AC389" s="787"/>
      <c r="AD389" s="787"/>
      <c r="AE389" s="787"/>
      <c r="AF389" s="787"/>
    </row>
    <row r="390" spans="1:32" hidden="1" x14ac:dyDescent="0.25">
      <c r="A390" s="1370" t="s">
        <v>1704</v>
      </c>
      <c r="B390" s="1366"/>
      <c r="C390" s="1416"/>
      <c r="D390" s="1408"/>
      <c r="E390" s="1408"/>
      <c r="F390" s="1408"/>
      <c r="G390" s="1408"/>
      <c r="H390" s="1408"/>
      <c r="I390" s="1408"/>
      <c r="J390" s="1408"/>
      <c r="K390" s="1365">
        <f t="shared" si="28"/>
        <v>0</v>
      </c>
      <c r="L390" s="1354"/>
      <c r="M390" s="787"/>
      <c r="N390" s="787"/>
      <c r="O390" s="787"/>
      <c r="P390" s="787"/>
      <c r="Q390" s="787"/>
      <c r="R390" s="787"/>
      <c r="S390" s="787"/>
      <c r="T390" s="787"/>
      <c r="U390" s="787"/>
      <c r="V390" s="787"/>
      <c r="W390" s="787"/>
      <c r="X390" s="787"/>
      <c r="Y390" s="787"/>
      <c r="Z390" s="787"/>
      <c r="AA390" s="787"/>
      <c r="AB390" s="787"/>
      <c r="AC390" s="787"/>
      <c r="AD390" s="787"/>
      <c r="AE390" s="787"/>
      <c r="AF390" s="787"/>
    </row>
    <row r="391" spans="1:32" x14ac:dyDescent="0.25">
      <c r="A391" s="1400" t="s">
        <v>1702</v>
      </c>
      <c r="B391" s="1365"/>
      <c r="C391" s="1365">
        <v>100</v>
      </c>
      <c r="D391" s="1365"/>
      <c r="E391" s="1365"/>
      <c r="F391" s="1365"/>
      <c r="G391" s="1365"/>
      <c r="H391" s="1365"/>
      <c r="I391" s="1365"/>
      <c r="J391" s="1365"/>
      <c r="K391" s="1365">
        <f t="shared" si="28"/>
        <v>100</v>
      </c>
      <c r="L391" s="1399"/>
      <c r="M391" s="787"/>
      <c r="N391" s="787"/>
      <c r="O391" s="787"/>
      <c r="P391" s="787"/>
      <c r="Q391" s="787"/>
      <c r="R391" s="787"/>
      <c r="S391" s="787"/>
      <c r="T391" s="787"/>
      <c r="U391" s="787"/>
      <c r="V391" s="787"/>
      <c r="W391" s="787"/>
      <c r="X391" s="787"/>
      <c r="Y391" s="787"/>
      <c r="Z391" s="787"/>
      <c r="AA391" s="787"/>
      <c r="AB391" s="787"/>
      <c r="AC391" s="787"/>
      <c r="AD391" s="787"/>
      <c r="AE391" s="787"/>
      <c r="AF391" s="787"/>
    </row>
    <row r="392" spans="1:32" hidden="1" x14ac:dyDescent="0.25">
      <c r="A392" s="1370" t="s">
        <v>1705</v>
      </c>
      <c r="B392" s="1366"/>
      <c r="C392" s="1416"/>
      <c r="D392" s="1408"/>
      <c r="E392" s="1408"/>
      <c r="F392" s="1408"/>
      <c r="G392" s="1408"/>
      <c r="H392" s="1408"/>
      <c r="I392" s="1408"/>
      <c r="J392" s="1408"/>
      <c r="K392" s="1365">
        <f t="shared" si="28"/>
        <v>0</v>
      </c>
      <c r="L392" s="1354"/>
      <c r="M392" s="787"/>
      <c r="N392" s="787"/>
      <c r="O392" s="787"/>
      <c r="P392" s="787"/>
      <c r="Q392" s="787"/>
      <c r="R392" s="787"/>
      <c r="S392" s="787"/>
      <c r="T392" s="787"/>
      <c r="U392" s="787"/>
      <c r="V392" s="787"/>
      <c r="W392" s="787"/>
      <c r="X392" s="787"/>
      <c r="Y392" s="787"/>
      <c r="Z392" s="787"/>
      <c r="AA392" s="787"/>
      <c r="AB392" s="787"/>
      <c r="AC392" s="787"/>
      <c r="AD392" s="787"/>
      <c r="AE392" s="787"/>
      <c r="AF392" s="787"/>
    </row>
    <row r="393" spans="1:32" hidden="1" x14ac:dyDescent="0.25">
      <c r="A393" s="1396" t="s">
        <v>1706</v>
      </c>
      <c r="B393" s="1365"/>
      <c r="C393" s="1365"/>
      <c r="D393" s="1365"/>
      <c r="E393" s="1365"/>
      <c r="F393" s="1365"/>
      <c r="G393" s="1365"/>
      <c r="H393" s="1365"/>
      <c r="I393" s="1365"/>
      <c r="J393" s="1365"/>
      <c r="K393" s="1365">
        <f t="shared" si="28"/>
        <v>0</v>
      </c>
      <c r="L393" s="1354"/>
      <c r="M393" s="787"/>
      <c r="N393" s="787"/>
      <c r="O393" s="787"/>
      <c r="P393" s="787"/>
      <c r="Q393" s="787"/>
      <c r="R393" s="787"/>
      <c r="S393" s="787"/>
      <c r="T393" s="787"/>
      <c r="U393" s="787"/>
      <c r="V393" s="787"/>
      <c r="W393" s="787"/>
      <c r="X393" s="787"/>
      <c r="Y393" s="787"/>
      <c r="Z393" s="787"/>
      <c r="AA393" s="787"/>
      <c r="AB393" s="787"/>
      <c r="AC393" s="787"/>
      <c r="AD393" s="787"/>
      <c r="AE393" s="787"/>
      <c r="AF393" s="787"/>
    </row>
    <row r="394" spans="1:32" ht="15.6" customHeight="1" x14ac:dyDescent="0.25">
      <c r="A394" s="1370" t="s">
        <v>2337</v>
      </c>
      <c r="B394" s="1366"/>
      <c r="C394" s="1416"/>
      <c r="D394" s="1408"/>
      <c r="E394" s="1408"/>
      <c r="F394" s="1408"/>
      <c r="G394" s="1408">
        <v>100</v>
      </c>
      <c r="H394" s="1408"/>
      <c r="I394" s="1408"/>
      <c r="J394" s="1408"/>
      <c r="K394" s="1365">
        <f t="shared" si="28"/>
        <v>100</v>
      </c>
      <c r="L394" s="1354"/>
      <c r="M394" s="787"/>
      <c r="N394" s="787"/>
      <c r="O394" s="787"/>
      <c r="P394" s="787"/>
      <c r="Q394" s="787"/>
      <c r="R394" s="787"/>
      <c r="S394" s="787"/>
      <c r="T394" s="787"/>
      <c r="U394" s="787"/>
      <c r="V394" s="787"/>
      <c r="W394" s="787"/>
      <c r="X394" s="787"/>
      <c r="Y394" s="787"/>
      <c r="Z394" s="787"/>
      <c r="AA394" s="787"/>
      <c r="AB394" s="787"/>
      <c r="AC394" s="787"/>
      <c r="AD394" s="787"/>
      <c r="AE394" s="787"/>
      <c r="AF394" s="787"/>
    </row>
    <row r="395" spans="1:32" x14ac:dyDescent="0.25">
      <c r="A395" s="1396" t="s">
        <v>2338</v>
      </c>
      <c r="B395" s="1365"/>
      <c r="C395" s="1365"/>
      <c r="D395" s="1365"/>
      <c r="E395" s="1365"/>
      <c r="F395" s="1365"/>
      <c r="G395" s="1365"/>
      <c r="H395" s="1365"/>
      <c r="I395" s="1365">
        <v>50</v>
      </c>
      <c r="J395" s="1365"/>
      <c r="K395" s="1365">
        <f t="shared" si="28"/>
        <v>50</v>
      </c>
      <c r="L395" s="1354"/>
      <c r="M395" s="787"/>
      <c r="N395" s="787"/>
      <c r="O395" s="787"/>
      <c r="P395" s="787"/>
      <c r="Q395" s="787"/>
      <c r="R395" s="787"/>
      <c r="S395" s="787"/>
      <c r="T395" s="787"/>
      <c r="U395" s="787"/>
      <c r="V395" s="787"/>
      <c r="W395" s="787"/>
      <c r="X395" s="787"/>
      <c r="Y395" s="787"/>
      <c r="Z395" s="787"/>
      <c r="AA395" s="787"/>
      <c r="AB395" s="787"/>
      <c r="AC395" s="787"/>
      <c r="AD395" s="787"/>
      <c r="AE395" s="787"/>
      <c r="AF395" s="787"/>
    </row>
    <row r="396" spans="1:32" ht="18" customHeight="1" x14ac:dyDescent="0.25">
      <c r="A396" s="1370" t="s">
        <v>1708</v>
      </c>
      <c r="B396" s="1365"/>
      <c r="C396" s="1365"/>
      <c r="D396" s="1365"/>
      <c r="E396" s="1365"/>
      <c r="F396" s="1365"/>
      <c r="G396" s="1365"/>
      <c r="H396" s="1365"/>
      <c r="I396" s="1365">
        <v>510846</v>
      </c>
      <c r="J396" s="1365"/>
      <c r="K396" s="1365">
        <f t="shared" si="28"/>
        <v>510846</v>
      </c>
      <c r="L396" s="1354"/>
      <c r="M396" s="787"/>
      <c r="N396" s="787"/>
      <c r="O396" s="787"/>
      <c r="P396" s="787"/>
      <c r="Q396" s="787"/>
      <c r="R396" s="787"/>
      <c r="S396" s="787"/>
      <c r="T396" s="787"/>
      <c r="U396" s="787"/>
      <c r="V396" s="787"/>
      <c r="W396" s="787"/>
      <c r="X396" s="787"/>
      <c r="Y396" s="787"/>
      <c r="Z396" s="787"/>
      <c r="AA396" s="787"/>
      <c r="AB396" s="787"/>
      <c r="AC396" s="787"/>
      <c r="AD396" s="787"/>
      <c r="AE396" s="787"/>
      <c r="AF396" s="787"/>
    </row>
    <row r="397" spans="1:32" x14ac:dyDescent="0.25">
      <c r="A397" s="1396" t="s">
        <v>2339</v>
      </c>
      <c r="B397" s="1365"/>
      <c r="C397" s="1365"/>
      <c r="D397" s="1365"/>
      <c r="E397" s="1365"/>
      <c r="F397" s="1365"/>
      <c r="G397" s="1365"/>
      <c r="H397" s="1365"/>
      <c r="I397" s="1365">
        <v>2500</v>
      </c>
      <c r="J397" s="1365"/>
      <c r="K397" s="1365">
        <f t="shared" si="28"/>
        <v>2500</v>
      </c>
      <c r="L397" s="1354"/>
      <c r="M397" s="787"/>
      <c r="N397" s="787"/>
      <c r="O397" s="787"/>
      <c r="P397" s="787"/>
      <c r="Q397" s="787"/>
      <c r="R397" s="787"/>
      <c r="S397" s="787"/>
      <c r="T397" s="787"/>
      <c r="U397" s="787"/>
      <c r="V397" s="787"/>
      <c r="W397" s="787"/>
      <c r="X397" s="787"/>
      <c r="Y397" s="787"/>
      <c r="Z397" s="787"/>
      <c r="AA397" s="787"/>
      <c r="AB397" s="787"/>
      <c r="AC397" s="787"/>
      <c r="AD397" s="787"/>
      <c r="AE397" s="787"/>
      <c r="AF397" s="787"/>
    </row>
    <row r="398" spans="1:32" hidden="1" x14ac:dyDescent="0.25">
      <c r="A398" s="1396" t="s">
        <v>1710</v>
      </c>
      <c r="B398" s="1365">
        <f t="shared" ref="B398:H398" si="29">B336+B340+B341+B343+B348+B349+B351+B352+B353+B354+B357+B358+B360+B362+B363+B366+B367+B369+B371+B372+B379+B383+B387+B388+B392+B393+B395+B368+B373+B384+B385+B389+B397+B386+B337+B380+B370+B396+B342+B381+B391+B350</f>
        <v>0</v>
      </c>
      <c r="C398" s="1365">
        <f t="shared" si="29"/>
        <v>3570</v>
      </c>
      <c r="D398" s="1365">
        <f t="shared" si="29"/>
        <v>0</v>
      </c>
      <c r="E398" s="1365">
        <f t="shared" si="29"/>
        <v>0</v>
      </c>
      <c r="F398" s="1365">
        <f t="shared" si="29"/>
        <v>0</v>
      </c>
      <c r="G398" s="1365">
        <f t="shared" si="29"/>
        <v>450</v>
      </c>
      <c r="H398" s="1365">
        <f t="shared" si="29"/>
        <v>0</v>
      </c>
      <c r="I398" s="1365">
        <f>I336+I340+I341+I343+I348+I349+I351+I352+I353+I354+I357+I358+I360+I362+I363+I366+I367+I369+I371+I372+I379+I383+I387+I388+I392+I393+I395+I368+I373+I384+I385+I389+I397+I386+I337+I380+I370+I396+I342+I381+I391+I350+I394</f>
        <v>529991</v>
      </c>
      <c r="J398" s="1365">
        <f>J336+J340+J341+J343+J348+J349+J351+J352+J353+J354+J357+J358+J360+J362+J363+J366+J367+J369+J371+J372+J379+J383+J387+J388+J392+J393+J395+J368+J373+J384+J385+J389+J397+J386+J337+J380+J370+J396+J342+J381+J391+J350+J394</f>
        <v>0</v>
      </c>
      <c r="K398" s="1365">
        <f t="shared" si="28"/>
        <v>534011</v>
      </c>
      <c r="L398" s="1354"/>
      <c r="M398" s="787"/>
      <c r="N398" s="787"/>
      <c r="O398" s="787"/>
      <c r="P398" s="787"/>
      <c r="Q398" s="787"/>
      <c r="R398" s="787"/>
      <c r="S398" s="787"/>
      <c r="T398" s="787"/>
      <c r="U398" s="787"/>
      <c r="V398" s="787"/>
      <c r="W398" s="787"/>
      <c r="X398" s="787"/>
      <c r="Y398" s="787"/>
      <c r="Z398" s="787"/>
      <c r="AA398" s="787"/>
      <c r="AB398" s="787"/>
      <c r="AC398" s="787"/>
      <c r="AD398" s="787"/>
      <c r="AE398" s="787"/>
      <c r="AF398" s="787"/>
    </row>
    <row r="399" spans="1:32" hidden="1" x14ac:dyDescent="0.25">
      <c r="A399" s="1370" t="s">
        <v>1711</v>
      </c>
      <c r="B399" s="1365"/>
      <c r="C399" s="1365"/>
      <c r="D399" s="1365"/>
      <c r="E399" s="1365"/>
      <c r="F399" s="1365"/>
      <c r="G399" s="1365"/>
      <c r="H399" s="1365"/>
      <c r="I399" s="1365"/>
      <c r="J399" s="1365"/>
      <c r="K399" s="1365">
        <f t="shared" si="28"/>
        <v>0</v>
      </c>
      <c r="L399" s="1354"/>
      <c r="M399" s="787"/>
      <c r="N399" s="787"/>
      <c r="O399" s="787"/>
      <c r="P399" s="787"/>
      <c r="Q399" s="787"/>
      <c r="R399" s="787"/>
      <c r="S399" s="787"/>
      <c r="T399" s="787"/>
      <c r="U399" s="787"/>
      <c r="V399" s="787"/>
      <c r="W399" s="787"/>
      <c r="X399" s="787"/>
      <c r="Y399" s="787"/>
      <c r="Z399" s="787"/>
      <c r="AA399" s="787"/>
      <c r="AB399" s="787"/>
      <c r="AC399" s="787"/>
      <c r="AD399" s="787"/>
      <c r="AE399" s="787"/>
      <c r="AF399" s="787"/>
    </row>
    <row r="400" spans="1:32" x14ac:dyDescent="0.25">
      <c r="A400" s="1396" t="s">
        <v>1709</v>
      </c>
      <c r="B400" s="1365"/>
      <c r="C400" s="1365"/>
      <c r="D400" s="1365"/>
      <c r="E400" s="1365"/>
      <c r="F400" s="1365"/>
      <c r="G400" s="1365"/>
      <c r="H400" s="1365"/>
      <c r="I400" s="1365">
        <v>200</v>
      </c>
      <c r="J400" s="1365"/>
      <c r="K400" s="1365">
        <f t="shared" si="28"/>
        <v>200</v>
      </c>
      <c r="L400" s="1354"/>
      <c r="M400" s="787"/>
      <c r="N400" s="787"/>
      <c r="O400" s="787"/>
      <c r="P400" s="787"/>
      <c r="Q400" s="787"/>
      <c r="R400" s="787"/>
      <c r="S400" s="787"/>
      <c r="T400" s="787"/>
      <c r="U400" s="787"/>
      <c r="V400" s="787"/>
      <c r="W400" s="787"/>
      <c r="X400" s="787"/>
      <c r="Y400" s="787"/>
      <c r="Z400" s="787"/>
      <c r="AA400" s="787"/>
      <c r="AB400" s="787"/>
      <c r="AC400" s="787"/>
      <c r="AD400" s="787"/>
      <c r="AE400" s="787"/>
      <c r="AF400" s="787"/>
    </row>
    <row r="401" spans="1:32" x14ac:dyDescent="0.25">
      <c r="A401" s="1370" t="s">
        <v>1712</v>
      </c>
      <c r="B401" s="1365"/>
      <c r="C401" s="1365"/>
      <c r="D401" s="1365"/>
      <c r="E401" s="1365"/>
      <c r="F401" s="1365"/>
      <c r="G401" s="1365"/>
      <c r="H401" s="1365"/>
      <c r="I401" s="1365">
        <v>240</v>
      </c>
      <c r="J401" s="1365"/>
      <c r="K401" s="1365">
        <f t="shared" si="28"/>
        <v>240</v>
      </c>
      <c r="L401" s="1354"/>
      <c r="M401" s="787"/>
      <c r="N401" s="787"/>
      <c r="O401" s="787"/>
      <c r="P401" s="787"/>
      <c r="Q401" s="787"/>
      <c r="R401" s="787"/>
      <c r="S401" s="787"/>
      <c r="T401" s="787"/>
      <c r="U401" s="787"/>
      <c r="V401" s="787"/>
      <c r="W401" s="787"/>
      <c r="X401" s="787"/>
      <c r="Y401" s="787"/>
      <c r="Z401" s="787"/>
      <c r="AA401" s="787"/>
      <c r="AB401" s="787"/>
      <c r="AC401" s="787"/>
      <c r="AD401" s="787"/>
      <c r="AE401" s="787"/>
      <c r="AF401" s="787"/>
    </row>
    <row r="402" spans="1:32" hidden="1" x14ac:dyDescent="0.25">
      <c r="A402" s="1364" t="s">
        <v>1714</v>
      </c>
      <c r="B402" s="1365"/>
      <c r="C402" s="1365"/>
      <c r="D402" s="1365"/>
      <c r="E402" s="1365"/>
      <c r="F402" s="1365"/>
      <c r="G402" s="1365"/>
      <c r="H402" s="1365"/>
      <c r="I402" s="1365"/>
      <c r="J402" s="1365"/>
      <c r="K402" s="1365">
        <f t="shared" si="28"/>
        <v>0</v>
      </c>
      <c r="L402" s="1354"/>
      <c r="M402" s="787"/>
      <c r="N402" s="787"/>
      <c r="O402" s="787"/>
      <c r="P402" s="787"/>
      <c r="Q402" s="787"/>
      <c r="R402" s="787"/>
      <c r="S402" s="787"/>
      <c r="T402" s="787"/>
      <c r="U402" s="787"/>
      <c r="V402" s="787"/>
      <c r="W402" s="787"/>
      <c r="X402" s="787"/>
      <c r="Y402" s="787"/>
      <c r="Z402" s="787"/>
      <c r="AA402" s="787"/>
      <c r="AB402" s="787"/>
      <c r="AC402" s="787"/>
      <c r="AD402" s="787"/>
      <c r="AE402" s="787"/>
      <c r="AF402" s="787"/>
    </row>
    <row r="403" spans="1:32" ht="27.6" hidden="1" x14ac:dyDescent="0.25">
      <c r="A403" s="1364" t="s">
        <v>2340</v>
      </c>
      <c r="B403" s="1365">
        <f t="shared" ref="B403:J403" si="30">SUM(B402)</f>
        <v>0</v>
      </c>
      <c r="C403" s="1365">
        <f t="shared" si="30"/>
        <v>0</v>
      </c>
      <c r="D403" s="1365">
        <f t="shared" si="30"/>
        <v>0</v>
      </c>
      <c r="E403" s="1365">
        <f t="shared" si="30"/>
        <v>0</v>
      </c>
      <c r="F403" s="1365">
        <f t="shared" si="30"/>
        <v>0</v>
      </c>
      <c r="G403" s="1365">
        <f t="shared" si="30"/>
        <v>0</v>
      </c>
      <c r="H403" s="1365">
        <f t="shared" si="30"/>
        <v>0</v>
      </c>
      <c r="I403" s="1365">
        <f t="shared" si="30"/>
        <v>0</v>
      </c>
      <c r="J403" s="1365">
        <f t="shared" si="30"/>
        <v>0</v>
      </c>
      <c r="K403" s="1365">
        <f t="shared" si="28"/>
        <v>0</v>
      </c>
      <c r="L403" s="1354"/>
      <c r="M403" s="787"/>
      <c r="N403" s="787"/>
      <c r="O403" s="787"/>
      <c r="P403" s="787"/>
      <c r="Q403" s="787"/>
      <c r="R403" s="787"/>
      <c r="S403" s="787"/>
      <c r="T403" s="787"/>
      <c r="U403" s="787"/>
      <c r="V403" s="787"/>
      <c r="W403" s="787"/>
      <c r="X403" s="787"/>
      <c r="Y403" s="787"/>
      <c r="Z403" s="787"/>
      <c r="AA403" s="787"/>
      <c r="AB403" s="787"/>
      <c r="AC403" s="787"/>
      <c r="AD403" s="787"/>
      <c r="AE403" s="787"/>
      <c r="AF403" s="787"/>
    </row>
    <row r="404" spans="1:32" hidden="1" x14ac:dyDescent="0.25">
      <c r="A404" s="1364" t="s">
        <v>1715</v>
      </c>
      <c r="B404" s="1365"/>
      <c r="C404" s="1365"/>
      <c r="D404" s="1365"/>
      <c r="E404" s="1365"/>
      <c r="F404" s="1365"/>
      <c r="G404" s="1365"/>
      <c r="H404" s="1365"/>
      <c r="I404" s="1365"/>
      <c r="J404" s="1365"/>
      <c r="K404" s="1365">
        <f t="shared" si="28"/>
        <v>0</v>
      </c>
      <c r="L404" s="1354"/>
      <c r="M404" s="787"/>
      <c r="N404" s="787"/>
      <c r="O404" s="787"/>
      <c r="P404" s="787"/>
      <c r="Q404" s="787"/>
      <c r="R404" s="787"/>
      <c r="S404" s="787"/>
      <c r="T404" s="787"/>
      <c r="U404" s="787"/>
      <c r="V404" s="787"/>
      <c r="W404" s="787"/>
      <c r="X404" s="787"/>
      <c r="Y404" s="787"/>
      <c r="Z404" s="787"/>
      <c r="AA404" s="787"/>
      <c r="AB404" s="787"/>
      <c r="AC404" s="787"/>
      <c r="AD404" s="787"/>
      <c r="AE404" s="787"/>
      <c r="AF404" s="787"/>
    </row>
    <row r="405" spans="1:32" ht="29.25" hidden="1" customHeight="1" x14ac:dyDescent="0.25">
      <c r="A405" s="1364" t="s">
        <v>1716</v>
      </c>
      <c r="B405" s="1365"/>
      <c r="C405" s="1365"/>
      <c r="D405" s="1365"/>
      <c r="E405" s="1365"/>
      <c r="F405" s="1365"/>
      <c r="G405" s="1365"/>
      <c r="H405" s="1365"/>
      <c r="I405" s="1365"/>
      <c r="J405" s="1365"/>
      <c r="K405" s="1365">
        <f t="shared" si="28"/>
        <v>0</v>
      </c>
      <c r="L405" s="1354"/>
      <c r="M405" s="787"/>
      <c r="N405" s="787"/>
      <c r="O405" s="787"/>
      <c r="P405" s="787"/>
      <c r="Q405" s="787"/>
      <c r="R405" s="787"/>
      <c r="S405" s="787"/>
      <c r="T405" s="787"/>
      <c r="U405" s="787"/>
      <c r="V405" s="787"/>
      <c r="W405" s="787"/>
      <c r="X405" s="787"/>
      <c r="Y405" s="787"/>
      <c r="Z405" s="787"/>
      <c r="AA405" s="787"/>
      <c r="AB405" s="787"/>
      <c r="AC405" s="787"/>
      <c r="AD405" s="787"/>
      <c r="AE405" s="787"/>
      <c r="AF405" s="787"/>
    </row>
    <row r="406" spans="1:32" ht="42" hidden="1" customHeight="1" x14ac:dyDescent="0.25">
      <c r="A406" s="1364" t="s">
        <v>2341</v>
      </c>
      <c r="B406" s="1365">
        <f t="shared" ref="B406:J406" si="31">SUM(B405:B405)</f>
        <v>0</v>
      </c>
      <c r="C406" s="1365">
        <f t="shared" si="31"/>
        <v>0</v>
      </c>
      <c r="D406" s="1365">
        <f t="shared" si="31"/>
        <v>0</v>
      </c>
      <c r="E406" s="1365">
        <f t="shared" si="31"/>
        <v>0</v>
      </c>
      <c r="F406" s="1365">
        <f t="shared" si="31"/>
        <v>0</v>
      </c>
      <c r="G406" s="1365">
        <f t="shared" si="31"/>
        <v>0</v>
      </c>
      <c r="H406" s="1365">
        <f t="shared" si="31"/>
        <v>0</v>
      </c>
      <c r="I406" s="1365">
        <f t="shared" si="31"/>
        <v>0</v>
      </c>
      <c r="J406" s="1365">
        <f t="shared" si="31"/>
        <v>0</v>
      </c>
      <c r="K406" s="1365">
        <f t="shared" si="28"/>
        <v>0</v>
      </c>
      <c r="L406" s="1354"/>
      <c r="M406" s="787"/>
      <c r="N406" s="787"/>
      <c r="O406" s="787"/>
      <c r="P406" s="787"/>
      <c r="Q406" s="787"/>
      <c r="R406" s="787"/>
      <c r="S406" s="787"/>
      <c r="T406" s="787"/>
      <c r="U406" s="787"/>
      <c r="V406" s="787"/>
      <c r="W406" s="787"/>
      <c r="X406" s="787"/>
      <c r="Y406" s="787"/>
      <c r="Z406" s="787"/>
      <c r="AA406" s="787"/>
      <c r="AB406" s="787"/>
      <c r="AC406" s="787"/>
      <c r="AD406" s="787"/>
      <c r="AE406" s="787"/>
      <c r="AF406" s="787"/>
    </row>
    <row r="407" spans="1:32" ht="19.5" hidden="1" customHeight="1" x14ac:dyDescent="0.25">
      <c r="A407" s="1364" t="s">
        <v>1717</v>
      </c>
      <c r="B407" s="1365"/>
      <c r="C407" s="1365"/>
      <c r="D407" s="1365"/>
      <c r="E407" s="1365"/>
      <c r="F407" s="1365"/>
      <c r="G407" s="1365"/>
      <c r="H407" s="1365"/>
      <c r="I407" s="1365"/>
      <c r="J407" s="1365"/>
      <c r="K407" s="1365">
        <f t="shared" si="28"/>
        <v>0</v>
      </c>
      <c r="L407" s="1354"/>
      <c r="M407" s="787"/>
      <c r="N407" s="787"/>
      <c r="O407" s="787"/>
      <c r="P407" s="787"/>
      <c r="Q407" s="787"/>
      <c r="R407" s="787"/>
      <c r="S407" s="787"/>
      <c r="T407" s="787"/>
      <c r="U407" s="787"/>
      <c r="V407" s="787"/>
      <c r="W407" s="787"/>
      <c r="X407" s="787"/>
      <c r="Y407" s="787"/>
      <c r="Z407" s="787"/>
      <c r="AA407" s="787"/>
      <c r="AB407" s="787"/>
      <c r="AC407" s="787"/>
      <c r="AD407" s="787"/>
      <c r="AE407" s="787"/>
      <c r="AF407" s="787"/>
    </row>
    <row r="408" spans="1:32" ht="18.75" hidden="1" customHeight="1" x14ac:dyDescent="0.25">
      <c r="A408" s="1364" t="s">
        <v>1718</v>
      </c>
      <c r="B408" s="1365"/>
      <c r="C408" s="1365"/>
      <c r="D408" s="1365"/>
      <c r="E408" s="1365"/>
      <c r="F408" s="1365"/>
      <c r="G408" s="1365"/>
      <c r="H408" s="1365"/>
      <c r="I408" s="1365"/>
      <c r="J408" s="1365"/>
      <c r="K408" s="1365">
        <f t="shared" si="28"/>
        <v>0</v>
      </c>
      <c r="L408" s="1354"/>
      <c r="M408" s="787"/>
      <c r="N408" s="787"/>
      <c r="O408" s="787"/>
      <c r="P408" s="787"/>
      <c r="Q408" s="787"/>
      <c r="R408" s="787"/>
      <c r="S408" s="787"/>
      <c r="T408" s="787"/>
      <c r="U408" s="787"/>
      <c r="V408" s="787"/>
      <c r="W408" s="787"/>
      <c r="X408" s="787"/>
      <c r="Y408" s="787"/>
      <c r="Z408" s="787"/>
      <c r="AA408" s="787"/>
      <c r="AB408" s="787"/>
      <c r="AC408" s="787"/>
      <c r="AD408" s="787"/>
      <c r="AE408" s="787"/>
      <c r="AF408" s="787"/>
    </row>
    <row r="409" spans="1:32" ht="15.6" customHeight="1" x14ac:dyDescent="0.25">
      <c r="A409" s="1396" t="s">
        <v>1713</v>
      </c>
      <c r="B409" s="1365"/>
      <c r="C409" s="1365"/>
      <c r="D409" s="1365"/>
      <c r="E409" s="1365"/>
      <c r="F409" s="1365"/>
      <c r="G409" s="1365"/>
      <c r="H409" s="1365"/>
      <c r="I409" s="1365">
        <v>40</v>
      </c>
      <c r="J409" s="1365"/>
      <c r="K409" s="1365">
        <f t="shared" si="28"/>
        <v>40</v>
      </c>
      <c r="L409" s="1354"/>
      <c r="M409" s="787"/>
      <c r="N409" s="787"/>
      <c r="O409" s="787"/>
      <c r="P409" s="787"/>
      <c r="Q409" s="787"/>
      <c r="R409" s="787"/>
      <c r="S409" s="787"/>
      <c r="T409" s="787"/>
      <c r="U409" s="787"/>
      <c r="V409" s="787"/>
      <c r="W409" s="787"/>
      <c r="X409" s="787"/>
      <c r="Y409" s="787"/>
      <c r="Z409" s="787"/>
      <c r="AA409" s="787"/>
      <c r="AB409" s="787"/>
      <c r="AC409" s="787"/>
      <c r="AD409" s="787"/>
      <c r="AE409" s="787"/>
      <c r="AF409" s="787"/>
    </row>
    <row r="410" spans="1:32" ht="29.25" hidden="1" customHeight="1" x14ac:dyDescent="0.25">
      <c r="A410" s="1364" t="s">
        <v>1719</v>
      </c>
      <c r="B410" s="1365"/>
      <c r="C410" s="1365"/>
      <c r="D410" s="1365"/>
      <c r="E410" s="1365"/>
      <c r="F410" s="1365"/>
      <c r="G410" s="1365"/>
      <c r="H410" s="1365"/>
      <c r="I410" s="1365"/>
      <c r="J410" s="1365"/>
      <c r="K410" s="1365">
        <f>SUM(B410:J410)</f>
        <v>0</v>
      </c>
      <c r="L410" s="1354"/>
      <c r="M410" s="787"/>
      <c r="N410" s="787"/>
      <c r="O410" s="787"/>
      <c r="P410" s="787"/>
      <c r="Q410" s="787"/>
      <c r="R410" s="787"/>
      <c r="S410" s="787"/>
      <c r="T410" s="787"/>
      <c r="U410" s="787"/>
      <c r="V410" s="787"/>
      <c r="W410" s="787"/>
      <c r="X410" s="787"/>
      <c r="Y410" s="787"/>
      <c r="Z410" s="787"/>
      <c r="AA410" s="787"/>
      <c r="AB410" s="787"/>
      <c r="AC410" s="787"/>
      <c r="AD410" s="787"/>
      <c r="AE410" s="787"/>
      <c r="AF410" s="787"/>
    </row>
    <row r="411" spans="1:32" hidden="1" x14ac:dyDescent="0.25">
      <c r="A411" s="1364" t="s">
        <v>1842</v>
      </c>
      <c r="B411" s="1365"/>
      <c r="C411" s="1365"/>
      <c r="D411" s="1365"/>
      <c r="E411" s="1365"/>
      <c r="F411" s="1365"/>
      <c r="G411" s="1365"/>
      <c r="H411" s="1365"/>
      <c r="I411" s="1365"/>
      <c r="J411" s="1365"/>
      <c r="K411" s="1365">
        <f>SUM(B411:J411)</f>
        <v>0</v>
      </c>
      <c r="L411" s="1354"/>
      <c r="M411" s="787"/>
      <c r="N411" s="787"/>
      <c r="O411" s="787"/>
      <c r="P411" s="787"/>
      <c r="Q411" s="787"/>
      <c r="R411" s="787"/>
      <c r="S411" s="787"/>
      <c r="T411" s="787"/>
      <c r="U411" s="787"/>
      <c r="V411" s="787"/>
      <c r="W411" s="787"/>
      <c r="X411" s="787"/>
      <c r="Y411" s="787"/>
      <c r="Z411" s="787"/>
      <c r="AA411" s="787"/>
      <c r="AB411" s="787"/>
      <c r="AC411" s="787"/>
      <c r="AD411" s="787"/>
      <c r="AE411" s="787"/>
      <c r="AF411" s="787"/>
    </row>
    <row r="412" spans="1:32" hidden="1" x14ac:dyDescent="0.25">
      <c r="A412" s="1364" t="s">
        <v>1720</v>
      </c>
      <c r="B412" s="1365"/>
      <c r="C412" s="1365"/>
      <c r="D412" s="1365"/>
      <c r="E412" s="1365"/>
      <c r="F412" s="1365"/>
      <c r="G412" s="1365"/>
      <c r="H412" s="1365"/>
      <c r="I412" s="1365"/>
      <c r="J412" s="1365"/>
      <c r="K412" s="1365">
        <f>SUM(B412:I412)</f>
        <v>0</v>
      </c>
      <c r="L412" s="1354"/>
      <c r="M412" s="787"/>
      <c r="N412" s="787"/>
      <c r="O412" s="787"/>
      <c r="P412" s="787"/>
      <c r="Q412" s="787"/>
      <c r="R412" s="787"/>
      <c r="S412" s="787"/>
      <c r="T412" s="787"/>
      <c r="U412" s="787"/>
      <c r="V412" s="787"/>
      <c r="W412" s="787"/>
      <c r="X412" s="787"/>
      <c r="Y412" s="787"/>
      <c r="Z412" s="787"/>
      <c r="AA412" s="787"/>
      <c r="AB412" s="787"/>
      <c r="AC412" s="787"/>
      <c r="AD412" s="787"/>
      <c r="AE412" s="787"/>
      <c r="AF412" s="787"/>
    </row>
    <row r="413" spans="1:32" ht="15" customHeight="1" x14ac:dyDescent="0.25">
      <c r="A413" s="1364" t="s">
        <v>2356</v>
      </c>
      <c r="B413" s="1365"/>
      <c r="C413" s="1365"/>
      <c r="D413" s="1365"/>
      <c r="E413" s="1365"/>
      <c r="F413" s="1365"/>
      <c r="G413" s="1365"/>
      <c r="H413" s="1365"/>
      <c r="I413" s="1365">
        <v>50</v>
      </c>
      <c r="J413" s="1365"/>
      <c r="K413" s="1365">
        <f>SUM(B413:I413)</f>
        <v>50</v>
      </c>
      <c r="L413" s="1354"/>
      <c r="M413" s="787"/>
      <c r="N413" s="787"/>
      <c r="O413" s="787"/>
      <c r="P413" s="787"/>
      <c r="Q413" s="787"/>
      <c r="R413" s="787"/>
      <c r="S413" s="787"/>
      <c r="T413" s="787"/>
      <c r="U413" s="787"/>
      <c r="V413" s="787"/>
      <c r="W413" s="787"/>
      <c r="X413" s="787"/>
      <c r="Y413" s="787"/>
      <c r="Z413" s="787"/>
      <c r="AA413" s="787"/>
      <c r="AB413" s="787"/>
      <c r="AC413" s="787"/>
      <c r="AD413" s="787"/>
      <c r="AE413" s="787"/>
      <c r="AF413" s="787"/>
    </row>
    <row r="414" spans="1:32" hidden="1" x14ac:dyDescent="0.25">
      <c r="A414" s="1391" t="s">
        <v>1721</v>
      </c>
      <c r="B414" s="1365"/>
      <c r="C414" s="1365">
        <v>300000</v>
      </c>
      <c r="D414" s="1392"/>
      <c r="E414" s="1403"/>
      <c r="F414" s="1403"/>
      <c r="G414" s="1392"/>
      <c r="H414" s="1392"/>
      <c r="I414" s="1403"/>
      <c r="J414" s="1403"/>
      <c r="K414" s="1365">
        <f>SUM(I414)</f>
        <v>0</v>
      </c>
      <c r="L414" s="1354"/>
      <c r="M414" s="787"/>
      <c r="N414" s="787"/>
      <c r="O414" s="787"/>
      <c r="P414" s="787"/>
      <c r="Q414" s="787"/>
      <c r="R414" s="787"/>
      <c r="S414" s="787"/>
      <c r="T414" s="787"/>
      <c r="U414" s="787"/>
      <c r="V414" s="787"/>
      <c r="W414" s="787"/>
      <c r="X414" s="787"/>
      <c r="Y414" s="787"/>
      <c r="Z414" s="787"/>
      <c r="AA414" s="787"/>
      <c r="AB414" s="787"/>
      <c r="AC414" s="787"/>
      <c r="AD414" s="787"/>
      <c r="AE414" s="787"/>
      <c r="AF414" s="787"/>
    </row>
    <row r="415" spans="1:32" hidden="1" x14ac:dyDescent="0.25">
      <c r="A415" s="1391" t="s">
        <v>1721</v>
      </c>
      <c r="B415" s="1365"/>
      <c r="C415" s="1365"/>
      <c r="D415" s="1392"/>
      <c r="E415" s="1403"/>
      <c r="F415" s="1403"/>
      <c r="G415" s="1392"/>
      <c r="H415" s="1392"/>
      <c r="I415" s="1403"/>
      <c r="J415" s="1403"/>
      <c r="K415" s="1365">
        <f>SUM(I415)</f>
        <v>0</v>
      </c>
      <c r="L415" s="1354"/>
      <c r="M415" s="787"/>
      <c r="N415" s="787"/>
      <c r="O415" s="787"/>
      <c r="P415" s="787"/>
      <c r="Q415" s="787"/>
      <c r="R415" s="787"/>
      <c r="S415" s="787"/>
      <c r="T415" s="787"/>
      <c r="U415" s="787"/>
      <c r="V415" s="787"/>
      <c r="W415" s="787"/>
      <c r="X415" s="787"/>
      <c r="Y415" s="787"/>
      <c r="Z415" s="787"/>
      <c r="AA415" s="787"/>
      <c r="AB415" s="787"/>
      <c r="AC415" s="787"/>
      <c r="AD415" s="787"/>
      <c r="AE415" s="787"/>
      <c r="AF415" s="787"/>
    </row>
    <row r="416" spans="1:32" hidden="1" x14ac:dyDescent="0.25">
      <c r="A416" s="1391" t="s">
        <v>1721</v>
      </c>
      <c r="B416" s="1365"/>
      <c r="C416" s="1365"/>
      <c r="D416" s="1392"/>
      <c r="E416" s="1403"/>
      <c r="F416" s="1403"/>
      <c r="G416" s="1392"/>
      <c r="H416" s="1392"/>
      <c r="I416" s="1403"/>
      <c r="J416" s="1403"/>
      <c r="K416" s="1365">
        <f>SUM(I416)</f>
        <v>0</v>
      </c>
      <c r="L416" s="1354"/>
      <c r="M416" s="787"/>
      <c r="N416" s="787"/>
      <c r="O416" s="787"/>
      <c r="P416" s="787"/>
      <c r="Q416" s="787"/>
      <c r="R416" s="787"/>
      <c r="S416" s="787"/>
      <c r="T416" s="787"/>
      <c r="U416" s="787"/>
      <c r="V416" s="787"/>
      <c r="W416" s="787"/>
      <c r="X416" s="787"/>
      <c r="Y416" s="787"/>
      <c r="Z416" s="787"/>
      <c r="AA416" s="787"/>
      <c r="AB416" s="787"/>
      <c r="AC416" s="787"/>
      <c r="AD416" s="787"/>
      <c r="AE416" s="787"/>
      <c r="AF416" s="787"/>
    </row>
    <row r="417" spans="1:32" ht="17.399999999999999" hidden="1" customHeight="1" x14ac:dyDescent="0.25">
      <c r="A417" s="1364"/>
      <c r="B417" s="1365"/>
      <c r="C417" s="1365"/>
      <c r="D417" s="1365"/>
      <c r="E417" s="1365"/>
      <c r="F417" s="1365"/>
      <c r="G417" s="1365"/>
      <c r="H417" s="1365"/>
      <c r="I417" s="1365"/>
      <c r="J417" s="1365"/>
      <c r="K417" s="1365"/>
      <c r="L417" s="1354"/>
      <c r="M417" s="787"/>
      <c r="N417" s="787"/>
      <c r="O417" s="787"/>
      <c r="P417" s="787"/>
      <c r="Q417" s="787"/>
      <c r="R417" s="787"/>
      <c r="S417" s="787"/>
      <c r="T417" s="787"/>
      <c r="U417" s="787"/>
      <c r="V417" s="787"/>
      <c r="W417" s="787"/>
      <c r="X417" s="787"/>
      <c r="Y417" s="787"/>
      <c r="Z417" s="787"/>
      <c r="AA417" s="787"/>
      <c r="AB417" s="787"/>
      <c r="AC417" s="787"/>
      <c r="AD417" s="787"/>
      <c r="AE417" s="787"/>
      <c r="AF417" s="787"/>
    </row>
    <row r="418" spans="1:32" hidden="1" x14ac:dyDescent="0.25">
      <c r="A418" s="1396" t="s">
        <v>1723</v>
      </c>
      <c r="B418" s="1365"/>
      <c r="C418" s="1365"/>
      <c r="D418" s="1392"/>
      <c r="E418" s="1403"/>
      <c r="F418" s="1403"/>
      <c r="G418" s="1392"/>
      <c r="H418" s="1392"/>
      <c r="I418" s="1403">
        <v>300000</v>
      </c>
      <c r="J418" s="1403"/>
      <c r="K418" s="1365">
        <f>SUM(I418)</f>
        <v>300000</v>
      </c>
      <c r="L418" s="1354"/>
      <c r="M418" s="787"/>
      <c r="N418" s="787"/>
      <c r="O418" s="787"/>
      <c r="P418" s="787"/>
      <c r="Q418" s="787"/>
      <c r="R418" s="787"/>
      <c r="S418" s="787"/>
      <c r="T418" s="787"/>
      <c r="U418" s="787"/>
      <c r="V418" s="787"/>
      <c r="W418" s="787"/>
      <c r="X418" s="787"/>
      <c r="Y418" s="787"/>
      <c r="Z418" s="787"/>
      <c r="AA418" s="787"/>
      <c r="AB418" s="787"/>
      <c r="AC418" s="787"/>
      <c r="AD418" s="787"/>
      <c r="AE418" s="787"/>
      <c r="AF418" s="787"/>
    </row>
    <row r="419" spans="1:32" ht="14.4" customHeight="1" x14ac:dyDescent="0.25">
      <c r="A419" s="1391" t="s">
        <v>1722</v>
      </c>
      <c r="B419" s="1365"/>
      <c r="C419" s="1365">
        <v>300</v>
      </c>
      <c r="D419" s="1365"/>
      <c r="E419" s="1365"/>
      <c r="F419" s="1365"/>
      <c r="G419" s="1365"/>
      <c r="H419" s="1365">
        <f>SUM(H416:H418)</f>
        <v>0</v>
      </c>
      <c r="I419" s="1365"/>
      <c r="J419" s="1365">
        <f>SUM(J416:J418)</f>
        <v>0</v>
      </c>
      <c r="K419" s="1365">
        <f>SUM(B419:I419)</f>
        <v>300</v>
      </c>
      <c r="L419" s="1354"/>
      <c r="M419" s="787"/>
      <c r="N419" s="787"/>
      <c r="O419" s="787"/>
      <c r="P419" s="787"/>
      <c r="Q419" s="787"/>
      <c r="R419" s="787"/>
      <c r="S419" s="787"/>
      <c r="T419" s="787"/>
      <c r="U419" s="787"/>
      <c r="V419" s="787"/>
      <c r="W419" s="787"/>
      <c r="X419" s="787"/>
      <c r="Y419" s="787"/>
      <c r="Z419" s="787"/>
      <c r="AA419" s="787"/>
      <c r="AB419" s="787"/>
      <c r="AC419" s="787"/>
      <c r="AD419" s="787"/>
      <c r="AE419" s="787"/>
      <c r="AF419" s="787"/>
    </row>
    <row r="420" spans="1:32" hidden="1" x14ac:dyDescent="0.25">
      <c r="A420" s="1396" t="s">
        <v>1727</v>
      </c>
      <c r="B420" s="1365"/>
      <c r="C420" s="1365"/>
      <c r="D420" s="1392"/>
      <c r="E420" s="1403"/>
      <c r="F420" s="1403"/>
      <c r="G420" s="1392"/>
      <c r="H420" s="1392"/>
      <c r="I420" s="1403"/>
      <c r="J420" s="1403"/>
      <c r="K420" s="1365">
        <f>SUM(I420)</f>
        <v>0</v>
      </c>
      <c r="L420" s="1354"/>
      <c r="M420" s="787"/>
      <c r="N420" s="787"/>
      <c r="O420" s="787"/>
      <c r="P420" s="787"/>
      <c r="Q420" s="787"/>
      <c r="R420" s="787"/>
      <c r="S420" s="787"/>
      <c r="T420" s="787"/>
      <c r="U420" s="787"/>
      <c r="V420" s="787"/>
      <c r="W420" s="787"/>
      <c r="X420" s="787"/>
      <c r="Y420" s="787"/>
      <c r="Z420" s="787"/>
      <c r="AA420" s="787"/>
      <c r="AB420" s="787"/>
      <c r="AC420" s="787"/>
      <c r="AD420" s="787"/>
      <c r="AE420" s="787"/>
      <c r="AF420" s="787"/>
    </row>
    <row r="421" spans="1:32" hidden="1" x14ac:dyDescent="0.25">
      <c r="A421" s="1396" t="s">
        <v>1726</v>
      </c>
      <c r="B421" s="1365"/>
      <c r="C421" s="1365">
        <v>750000</v>
      </c>
      <c r="D421" s="1365"/>
      <c r="E421" s="1365"/>
      <c r="F421" s="1365"/>
      <c r="G421" s="1365"/>
      <c r="H421" s="1365"/>
      <c r="I421" s="1365"/>
      <c r="J421" s="1365"/>
      <c r="K421" s="1365">
        <f>SUM(I421)</f>
        <v>0</v>
      </c>
      <c r="L421" s="1354"/>
      <c r="M421" s="787"/>
      <c r="N421" s="787"/>
      <c r="O421" s="787"/>
      <c r="P421" s="787"/>
      <c r="Q421" s="787"/>
      <c r="R421" s="787"/>
      <c r="S421" s="787"/>
      <c r="T421" s="787"/>
      <c r="U421" s="787"/>
      <c r="V421" s="787"/>
      <c r="W421" s="787"/>
      <c r="X421" s="787"/>
      <c r="Y421" s="787"/>
      <c r="Z421" s="787"/>
      <c r="AA421" s="787"/>
      <c r="AB421" s="787"/>
      <c r="AC421" s="787"/>
      <c r="AD421" s="787"/>
      <c r="AE421" s="787"/>
      <c r="AF421" s="787"/>
    </row>
    <row r="422" spans="1:32" hidden="1" x14ac:dyDescent="0.25">
      <c r="A422" s="1396" t="s">
        <v>1726</v>
      </c>
      <c r="B422" s="1365"/>
      <c r="C422" s="1365">
        <v>250000</v>
      </c>
      <c r="D422" s="1365"/>
      <c r="E422" s="1365"/>
      <c r="F422" s="1365"/>
      <c r="G422" s="1365"/>
      <c r="H422" s="1365"/>
      <c r="I422" s="1365"/>
      <c r="J422" s="1365"/>
      <c r="K422" s="1365">
        <f>SUM(I422)</f>
        <v>0</v>
      </c>
      <c r="L422" s="1354"/>
      <c r="M422" s="787"/>
      <c r="N422" s="787"/>
      <c r="O422" s="787"/>
      <c r="P422" s="787"/>
      <c r="Q422" s="787"/>
      <c r="R422" s="787"/>
      <c r="S422" s="787"/>
      <c r="T422" s="787"/>
      <c r="U422" s="787"/>
      <c r="V422" s="787"/>
      <c r="W422" s="787"/>
      <c r="X422" s="787"/>
      <c r="Y422" s="787"/>
      <c r="Z422" s="787"/>
      <c r="AA422" s="787"/>
      <c r="AB422" s="787"/>
      <c r="AC422" s="787"/>
      <c r="AD422" s="787"/>
      <c r="AE422" s="787"/>
      <c r="AF422" s="787"/>
    </row>
    <row r="423" spans="1:32" ht="27.6" x14ac:dyDescent="0.25">
      <c r="A423" s="1370" t="s">
        <v>1724</v>
      </c>
      <c r="B423" s="1365"/>
      <c r="C423" s="1365"/>
      <c r="D423" s="1365"/>
      <c r="E423" s="1403"/>
      <c r="F423" s="1403"/>
      <c r="G423" s="1392">
        <v>500</v>
      </c>
      <c r="H423" s="1392"/>
      <c r="I423" s="1366"/>
      <c r="J423" s="1417"/>
      <c r="K423" s="1365">
        <f>SUM(B423:I423)</f>
        <v>500</v>
      </c>
      <c r="L423" s="1354"/>
      <c r="M423" s="787"/>
      <c r="N423" s="787"/>
      <c r="O423" s="787"/>
      <c r="P423" s="787"/>
      <c r="Q423" s="787"/>
      <c r="R423" s="787"/>
      <c r="S423" s="787"/>
      <c r="T423" s="787"/>
      <c r="U423" s="787"/>
      <c r="V423" s="787"/>
      <c r="W423" s="787"/>
      <c r="X423" s="787"/>
      <c r="Y423" s="787"/>
      <c r="Z423" s="787"/>
      <c r="AA423" s="787"/>
      <c r="AB423" s="787"/>
      <c r="AC423" s="787"/>
      <c r="AD423" s="787"/>
      <c r="AE423" s="787"/>
      <c r="AF423" s="787"/>
    </row>
    <row r="424" spans="1:32" hidden="1" x14ac:dyDescent="0.25">
      <c r="A424" s="1370" t="s">
        <v>1728</v>
      </c>
      <c r="B424" s="1365"/>
      <c r="C424" s="1365"/>
      <c r="D424" s="1365"/>
      <c r="E424" s="1365"/>
      <c r="F424" s="1365"/>
      <c r="G424" s="1365"/>
      <c r="H424" s="1365"/>
      <c r="I424" s="1365"/>
      <c r="J424" s="1365"/>
      <c r="K424" s="1365">
        <f>SUM(B424:I424)</f>
        <v>0</v>
      </c>
      <c r="L424" s="1354"/>
      <c r="M424" s="787"/>
      <c r="N424" s="787"/>
      <c r="O424" s="787"/>
      <c r="P424" s="787"/>
      <c r="Q424" s="787"/>
      <c r="R424" s="787"/>
      <c r="S424" s="787"/>
      <c r="T424" s="787"/>
      <c r="U424" s="787"/>
      <c r="V424" s="787"/>
      <c r="W424" s="787"/>
      <c r="X424" s="787"/>
      <c r="Y424" s="787"/>
      <c r="Z424" s="787"/>
      <c r="AA424" s="787"/>
      <c r="AB424" s="787"/>
      <c r="AC424" s="787"/>
      <c r="AD424" s="787"/>
      <c r="AE424" s="787"/>
      <c r="AF424" s="787"/>
    </row>
    <row r="425" spans="1:32" x14ac:dyDescent="0.25">
      <c r="A425" s="1370" t="s">
        <v>1725</v>
      </c>
      <c r="B425" s="1365"/>
      <c r="C425" s="1365"/>
      <c r="D425" s="1365"/>
      <c r="E425" s="1365"/>
      <c r="F425" s="1365"/>
      <c r="G425" s="1365"/>
      <c r="H425" s="1365">
        <f>SUM(H424:H424)</f>
        <v>0</v>
      </c>
      <c r="I425" s="1365">
        <v>300</v>
      </c>
      <c r="J425" s="1365">
        <f>SUM(J424:J424)</f>
        <v>0</v>
      </c>
      <c r="K425" s="1365">
        <f>SUM(I425)</f>
        <v>300</v>
      </c>
      <c r="L425" s="1354"/>
      <c r="M425" s="787"/>
      <c r="N425" s="787"/>
      <c r="O425" s="787"/>
      <c r="P425" s="787"/>
      <c r="Q425" s="787"/>
      <c r="R425" s="787"/>
      <c r="S425" s="787"/>
      <c r="T425" s="787"/>
      <c r="U425" s="787"/>
      <c r="V425" s="787"/>
      <c r="W425" s="787"/>
      <c r="X425" s="787"/>
      <c r="Y425" s="787"/>
      <c r="Z425" s="787"/>
      <c r="AA425" s="787"/>
      <c r="AB425" s="787"/>
      <c r="AC425" s="787"/>
      <c r="AD425" s="787"/>
      <c r="AE425" s="787"/>
      <c r="AF425" s="787"/>
    </row>
    <row r="426" spans="1:32" hidden="1" x14ac:dyDescent="0.25">
      <c r="A426" s="1364" t="s">
        <v>1730</v>
      </c>
      <c r="B426" s="1365"/>
      <c r="C426" s="1365"/>
      <c r="D426" s="1392"/>
      <c r="E426" s="1403"/>
      <c r="F426" s="1403"/>
      <c r="G426" s="1392"/>
      <c r="H426" s="1392"/>
      <c r="I426" s="1417"/>
      <c r="J426" s="1417"/>
      <c r="K426" s="1365">
        <f>SUM(I426)</f>
        <v>0</v>
      </c>
      <c r="L426" s="1354"/>
      <c r="M426" s="787"/>
      <c r="N426" s="787"/>
      <c r="O426" s="787"/>
      <c r="P426" s="787"/>
      <c r="Q426" s="787"/>
      <c r="R426" s="787"/>
      <c r="S426" s="787"/>
      <c r="T426" s="787"/>
      <c r="U426" s="787"/>
      <c r="V426" s="787"/>
      <c r="W426" s="787"/>
      <c r="X426" s="787"/>
      <c r="Y426" s="787"/>
      <c r="Z426" s="787"/>
      <c r="AA426" s="787"/>
      <c r="AB426" s="787"/>
      <c r="AC426" s="787"/>
      <c r="AD426" s="787"/>
      <c r="AE426" s="787"/>
      <c r="AF426" s="787"/>
    </row>
    <row r="427" spans="1:32" hidden="1" x14ac:dyDescent="0.25">
      <c r="A427" s="1364" t="s">
        <v>1733</v>
      </c>
      <c r="B427" s="1365"/>
      <c r="C427" s="1365"/>
      <c r="D427" s="1392"/>
      <c r="E427" s="1403"/>
      <c r="F427" s="1403"/>
      <c r="G427" s="1392"/>
      <c r="H427" s="1392"/>
      <c r="I427" s="1417"/>
      <c r="J427" s="1417"/>
      <c r="K427" s="1365">
        <f>SUM(I427)</f>
        <v>0</v>
      </c>
      <c r="L427" s="1354"/>
      <c r="M427" s="787"/>
      <c r="N427" s="787"/>
      <c r="O427" s="787"/>
      <c r="P427" s="787"/>
      <c r="Q427" s="787"/>
      <c r="R427" s="787"/>
      <c r="S427" s="787"/>
      <c r="T427" s="787"/>
      <c r="U427" s="787"/>
      <c r="V427" s="787"/>
      <c r="W427" s="787"/>
      <c r="X427" s="787"/>
      <c r="Y427" s="787"/>
      <c r="Z427" s="787"/>
      <c r="AA427" s="787"/>
      <c r="AB427" s="787"/>
      <c r="AC427" s="787"/>
      <c r="AD427" s="787"/>
      <c r="AE427" s="787"/>
      <c r="AF427" s="787"/>
    </row>
    <row r="428" spans="1:32" hidden="1" x14ac:dyDescent="0.25">
      <c r="A428" s="1400" t="s">
        <v>1732</v>
      </c>
      <c r="B428" s="1365"/>
      <c r="C428" s="1365">
        <v>150000</v>
      </c>
      <c r="D428" s="1392"/>
      <c r="E428" s="1403"/>
      <c r="F428" s="1403"/>
      <c r="G428" s="1392">
        <v>300000</v>
      </c>
      <c r="H428" s="1392"/>
      <c r="I428" s="1417">
        <v>200000</v>
      </c>
      <c r="J428" s="1417"/>
      <c r="K428" s="1365">
        <f>SUM(I428)</f>
        <v>200000</v>
      </c>
      <c r="L428" s="1354"/>
      <c r="M428" s="787"/>
      <c r="N428" s="787"/>
      <c r="O428" s="787"/>
      <c r="P428" s="787"/>
      <c r="Q428" s="787"/>
      <c r="R428" s="787"/>
      <c r="S428" s="787"/>
      <c r="T428" s="787"/>
      <c r="U428" s="787"/>
      <c r="V428" s="787"/>
      <c r="W428" s="787"/>
      <c r="X428" s="787"/>
      <c r="Y428" s="787"/>
      <c r="Z428" s="787"/>
      <c r="AA428" s="787"/>
      <c r="AB428" s="787"/>
      <c r="AC428" s="787"/>
      <c r="AD428" s="787"/>
      <c r="AE428" s="787"/>
      <c r="AF428" s="787"/>
    </row>
    <row r="429" spans="1:32" x14ac:dyDescent="0.25">
      <c r="A429" s="1370" t="s">
        <v>1729</v>
      </c>
      <c r="B429" s="1365"/>
      <c r="C429" s="1365">
        <v>1000</v>
      </c>
      <c r="D429" s="1365"/>
      <c r="E429" s="1365"/>
      <c r="F429" s="1365"/>
      <c r="G429" s="1365"/>
      <c r="H429" s="1365"/>
      <c r="I429" s="1365"/>
      <c r="J429" s="1365">
        <f>SUM(J427:J428)</f>
        <v>0</v>
      </c>
      <c r="K429" s="1365">
        <f>SUM(B429:I429)</f>
        <v>1000</v>
      </c>
      <c r="L429" s="1354"/>
      <c r="M429" s="787"/>
      <c r="N429" s="787"/>
      <c r="O429" s="787"/>
      <c r="P429" s="787"/>
      <c r="Q429" s="787"/>
      <c r="R429" s="787"/>
      <c r="S429" s="787"/>
      <c r="T429" s="787"/>
      <c r="U429" s="787"/>
      <c r="V429" s="787"/>
      <c r="W429" s="787"/>
      <c r="X429" s="787"/>
      <c r="Y429" s="787"/>
      <c r="Z429" s="787"/>
      <c r="AA429" s="787"/>
      <c r="AB429" s="787"/>
      <c r="AC429" s="787"/>
      <c r="AD429" s="787"/>
      <c r="AE429" s="787"/>
      <c r="AF429" s="787"/>
    </row>
    <row r="430" spans="1:32" hidden="1" x14ac:dyDescent="0.25">
      <c r="A430" s="1400" t="s">
        <v>1843</v>
      </c>
      <c r="B430" s="1365"/>
      <c r="C430" s="1365"/>
      <c r="D430" s="1365"/>
      <c r="E430" s="1365"/>
      <c r="F430" s="1365"/>
      <c r="G430" s="1365"/>
      <c r="H430" s="1365"/>
      <c r="I430" s="1365"/>
      <c r="J430" s="1365"/>
      <c r="K430" s="1365">
        <f>SUM(I430)</f>
        <v>0</v>
      </c>
      <c r="L430" s="1354"/>
      <c r="M430" s="787"/>
      <c r="N430" s="787"/>
      <c r="O430" s="787"/>
      <c r="P430" s="787"/>
      <c r="Q430" s="787"/>
      <c r="R430" s="787"/>
      <c r="S430" s="787"/>
      <c r="T430" s="787"/>
      <c r="U430" s="787"/>
      <c r="V430" s="787"/>
      <c r="W430" s="787"/>
      <c r="X430" s="787"/>
      <c r="Y430" s="787"/>
      <c r="Z430" s="787"/>
      <c r="AA430" s="787"/>
      <c r="AB430" s="787"/>
      <c r="AC430" s="787"/>
      <c r="AD430" s="787"/>
      <c r="AE430" s="787"/>
      <c r="AF430" s="787"/>
    </row>
    <row r="431" spans="1:32" hidden="1" x14ac:dyDescent="0.25">
      <c r="A431" s="1396" t="s">
        <v>1734</v>
      </c>
      <c r="B431" s="1365"/>
      <c r="C431" s="1365">
        <v>250000</v>
      </c>
      <c r="D431" s="1392"/>
      <c r="E431" s="1403"/>
      <c r="F431" s="1403"/>
      <c r="G431" s="1392"/>
      <c r="H431" s="1392"/>
      <c r="I431" s="1403">
        <v>113000</v>
      </c>
      <c r="J431" s="1417"/>
      <c r="K431" s="1365">
        <f>SUM(I431)</f>
        <v>113000</v>
      </c>
      <c r="L431" s="1354"/>
      <c r="M431" s="787"/>
      <c r="N431" s="787"/>
      <c r="O431" s="787"/>
      <c r="P431" s="787"/>
      <c r="Q431" s="787"/>
      <c r="R431" s="787"/>
      <c r="S431" s="787"/>
      <c r="T431" s="787"/>
      <c r="U431" s="787"/>
      <c r="V431" s="787"/>
      <c r="W431" s="787"/>
      <c r="X431" s="787"/>
      <c r="Y431" s="787"/>
      <c r="Z431" s="787"/>
      <c r="AA431" s="787"/>
      <c r="AB431" s="787"/>
      <c r="AC431" s="787"/>
      <c r="AD431" s="787"/>
      <c r="AE431" s="787"/>
      <c r="AF431" s="787"/>
    </row>
    <row r="432" spans="1:32" ht="15.6" customHeight="1" x14ac:dyDescent="0.25">
      <c r="A432" s="1364" t="s">
        <v>1731</v>
      </c>
      <c r="B432" s="1365"/>
      <c r="C432" s="1365"/>
      <c r="D432" s="1392"/>
      <c r="E432" s="1403"/>
      <c r="F432" s="1403"/>
      <c r="G432" s="1392">
        <v>50</v>
      </c>
      <c r="H432" s="1392"/>
      <c r="I432" s="1417"/>
      <c r="J432" s="1417"/>
      <c r="K432" s="1365">
        <f t="shared" ref="K432:K444" si="32">SUM(B432:I432)</f>
        <v>50</v>
      </c>
      <c r="L432" s="1398"/>
      <c r="M432" s="787"/>
      <c r="N432" s="787"/>
      <c r="O432" s="787"/>
      <c r="P432" s="787"/>
      <c r="Q432" s="787"/>
      <c r="R432" s="787"/>
      <c r="S432" s="787"/>
      <c r="T432" s="787"/>
      <c r="U432" s="787"/>
      <c r="V432" s="787"/>
      <c r="W432" s="787"/>
      <c r="X432" s="787"/>
      <c r="Y432" s="787"/>
      <c r="Z432" s="787"/>
      <c r="AA432" s="787"/>
      <c r="AB432" s="787"/>
      <c r="AC432" s="787"/>
      <c r="AD432" s="787"/>
      <c r="AE432" s="787"/>
      <c r="AF432" s="787"/>
    </row>
    <row r="433" spans="1:32" ht="15" customHeight="1" x14ac:dyDescent="0.25">
      <c r="A433" s="1400" t="s">
        <v>2342</v>
      </c>
      <c r="B433" s="1365"/>
      <c r="C433" s="1365">
        <v>150</v>
      </c>
      <c r="D433" s="1365"/>
      <c r="E433" s="1365"/>
      <c r="F433" s="1365"/>
      <c r="G433" s="1365">
        <v>300</v>
      </c>
      <c r="H433" s="1365">
        <f>SUM(H432:H432)</f>
        <v>0</v>
      </c>
      <c r="I433" s="1392">
        <v>200</v>
      </c>
      <c r="J433" s="1365">
        <f>SUM(J432:J432)</f>
        <v>0</v>
      </c>
      <c r="K433" s="1365">
        <f t="shared" si="32"/>
        <v>650</v>
      </c>
      <c r="L433" s="1354"/>
      <c r="M433" s="787"/>
      <c r="N433" s="787"/>
      <c r="O433" s="787"/>
      <c r="P433" s="787"/>
      <c r="Q433" s="787"/>
      <c r="R433" s="787"/>
      <c r="S433" s="787"/>
      <c r="T433" s="787"/>
      <c r="U433" s="787"/>
      <c r="V433" s="787"/>
      <c r="W433" s="787"/>
      <c r="X433" s="787"/>
      <c r="Y433" s="787"/>
      <c r="Z433" s="787"/>
      <c r="AA433" s="787"/>
      <c r="AB433" s="787"/>
      <c r="AC433" s="787"/>
      <c r="AD433" s="787"/>
      <c r="AE433" s="787"/>
      <c r="AF433" s="787"/>
    </row>
    <row r="434" spans="1:32" hidden="1" x14ac:dyDescent="0.25">
      <c r="A434" s="1370" t="s">
        <v>1735</v>
      </c>
      <c r="B434" s="1365"/>
      <c r="C434" s="1365"/>
      <c r="D434" s="1365"/>
      <c r="E434" s="1403"/>
      <c r="F434" s="1403"/>
      <c r="G434" s="1392"/>
      <c r="H434" s="1392"/>
      <c r="I434" s="1366"/>
      <c r="J434" s="1417"/>
      <c r="K434" s="1365">
        <f t="shared" si="32"/>
        <v>0</v>
      </c>
      <c r="L434" s="1354"/>
      <c r="M434" s="787"/>
      <c r="N434" s="787"/>
      <c r="O434" s="787"/>
      <c r="P434" s="787"/>
      <c r="Q434" s="787"/>
      <c r="R434" s="787"/>
      <c r="S434" s="787"/>
      <c r="T434" s="787"/>
      <c r="U434" s="787"/>
      <c r="V434" s="787"/>
      <c r="W434" s="787"/>
      <c r="X434" s="787"/>
      <c r="Y434" s="787"/>
      <c r="Z434" s="787"/>
      <c r="AA434" s="787"/>
      <c r="AB434" s="787"/>
      <c r="AC434" s="787"/>
      <c r="AD434" s="787"/>
      <c r="AE434" s="787"/>
      <c r="AF434" s="787"/>
    </row>
    <row r="435" spans="1:32" hidden="1" x14ac:dyDescent="0.25">
      <c r="A435" s="1370" t="s">
        <v>1541</v>
      </c>
      <c r="B435" s="1365">
        <f t="shared" ref="B435:H435" si="33">B403+B406+B409+B410+B411+B417+B419+B420+B423+B425+B429+B430+B432+B433+B434+B401+B424+B399+B404+B407+B408+B426+B412+B427+B400</f>
        <v>0</v>
      </c>
      <c r="C435" s="1365">
        <f t="shared" si="33"/>
        <v>1450</v>
      </c>
      <c r="D435" s="1365"/>
      <c r="E435" s="1365"/>
      <c r="F435" s="1365"/>
      <c r="G435" s="1365">
        <f t="shared" si="33"/>
        <v>850</v>
      </c>
      <c r="H435" s="1365">
        <f t="shared" si="33"/>
        <v>0</v>
      </c>
      <c r="I435" s="1365">
        <f>I403+I406+I409+I410+I411+I417+I419+I420+I423+I425+I429+I430+I432+I433+I434+I401+I424+I399+I404+I407+I408+I426+I412+I427+I400+I413</f>
        <v>1030</v>
      </c>
      <c r="J435" s="1365">
        <f>J403+J406+J409+J410+J411+J417+J419+J420+J423+J425+J429+J430+J432+J433+J434+J401+J424+J399+J404+J407+J408+J426+J412+J427+J400+J413</f>
        <v>0</v>
      </c>
      <c r="K435" s="1365">
        <f t="shared" si="32"/>
        <v>3330</v>
      </c>
      <c r="L435" s="1354"/>
      <c r="M435" s="787"/>
      <c r="N435" s="787"/>
      <c r="O435" s="787"/>
      <c r="P435" s="787"/>
      <c r="Q435" s="787"/>
      <c r="R435" s="787"/>
      <c r="S435" s="787"/>
      <c r="T435" s="787"/>
      <c r="U435" s="787"/>
      <c r="V435" s="787"/>
      <c r="W435" s="787"/>
      <c r="X435" s="787"/>
      <c r="Y435" s="787"/>
      <c r="Z435" s="787"/>
      <c r="AA435" s="787"/>
      <c r="AB435" s="787"/>
      <c r="AC435" s="787"/>
      <c r="AD435" s="787"/>
      <c r="AE435" s="787"/>
      <c r="AF435" s="787"/>
    </row>
    <row r="436" spans="1:32" hidden="1" x14ac:dyDescent="0.25">
      <c r="A436" s="1370" t="s">
        <v>1736</v>
      </c>
      <c r="B436" s="1365"/>
      <c r="C436" s="1365"/>
      <c r="D436" s="1365"/>
      <c r="E436" s="1365"/>
      <c r="F436" s="1365"/>
      <c r="G436" s="1365"/>
      <c r="H436" s="1365"/>
      <c r="I436" s="1365"/>
      <c r="J436" s="1365"/>
      <c r="K436" s="1365">
        <f t="shared" si="32"/>
        <v>0</v>
      </c>
      <c r="L436" s="1354"/>
      <c r="M436" s="787"/>
      <c r="N436" s="787"/>
      <c r="O436" s="787"/>
      <c r="P436" s="787"/>
      <c r="Q436" s="787"/>
      <c r="R436" s="787"/>
      <c r="S436" s="787"/>
      <c r="T436" s="787"/>
      <c r="U436" s="787"/>
      <c r="V436" s="787"/>
      <c r="W436" s="787"/>
      <c r="X436" s="787"/>
      <c r="Y436" s="787"/>
      <c r="Z436" s="787"/>
      <c r="AA436" s="787"/>
      <c r="AB436" s="787"/>
      <c r="AC436" s="787"/>
      <c r="AD436" s="787"/>
      <c r="AE436" s="787"/>
      <c r="AF436" s="787"/>
    </row>
    <row r="437" spans="1:32" hidden="1" x14ac:dyDescent="0.25">
      <c r="A437" s="1396" t="s">
        <v>1737</v>
      </c>
      <c r="B437" s="1365"/>
      <c r="C437" s="1365">
        <v>250000</v>
      </c>
      <c r="D437" s="1392"/>
      <c r="E437" s="1403"/>
      <c r="F437" s="1403"/>
      <c r="G437" s="1392">
        <v>100000</v>
      </c>
      <c r="H437" s="1392"/>
      <c r="I437" s="1417"/>
      <c r="J437" s="1417"/>
      <c r="K437" s="1365">
        <f t="shared" si="32"/>
        <v>350000</v>
      </c>
      <c r="L437" s="1354"/>
      <c r="M437" s="787"/>
      <c r="N437" s="787"/>
      <c r="O437" s="787"/>
      <c r="P437" s="787"/>
      <c r="Q437" s="787"/>
      <c r="R437" s="787"/>
      <c r="S437" s="787"/>
      <c r="T437" s="787"/>
      <c r="U437" s="787"/>
      <c r="V437" s="787"/>
      <c r="W437" s="787"/>
      <c r="X437" s="787"/>
      <c r="Y437" s="787"/>
      <c r="Z437" s="787"/>
      <c r="AA437" s="787"/>
      <c r="AB437" s="787"/>
      <c r="AC437" s="787"/>
      <c r="AD437" s="787"/>
      <c r="AE437" s="787"/>
      <c r="AF437" s="787"/>
    </row>
    <row r="438" spans="1:32" x14ac:dyDescent="0.25">
      <c r="A438" s="1396" t="s">
        <v>2343</v>
      </c>
      <c r="B438" s="1365"/>
      <c r="C438" s="1365">
        <v>250</v>
      </c>
      <c r="D438" s="1365"/>
      <c r="E438" s="1365"/>
      <c r="F438" s="1365"/>
      <c r="G438" s="1365"/>
      <c r="H438" s="1365">
        <f>SUM(H437:H437)</f>
        <v>0</v>
      </c>
      <c r="I438" s="1365">
        <v>113</v>
      </c>
      <c r="J438" s="1365">
        <f>SUM(J437:J437)</f>
        <v>0</v>
      </c>
      <c r="K438" s="1365">
        <f t="shared" si="32"/>
        <v>363</v>
      </c>
      <c r="L438" s="1354"/>
      <c r="M438" s="787"/>
      <c r="N438" s="787"/>
      <c r="O438" s="787"/>
      <c r="P438" s="787"/>
      <c r="Q438" s="787"/>
      <c r="R438" s="787"/>
      <c r="S438" s="787"/>
      <c r="T438" s="787"/>
      <c r="U438" s="787"/>
      <c r="V438" s="787"/>
      <c r="W438" s="787"/>
      <c r="X438" s="787"/>
      <c r="Y438" s="787"/>
      <c r="Z438" s="787"/>
      <c r="AA438" s="787"/>
      <c r="AB438" s="787"/>
      <c r="AC438" s="787"/>
      <c r="AD438" s="787"/>
      <c r="AE438" s="787"/>
      <c r="AF438" s="787"/>
    </row>
    <row r="439" spans="1:32" ht="19.5" hidden="1" customHeight="1" x14ac:dyDescent="0.25">
      <c r="A439" s="1370" t="s">
        <v>1739</v>
      </c>
      <c r="B439" s="1365"/>
      <c r="C439" s="1365"/>
      <c r="D439" s="1365"/>
      <c r="E439" s="1365"/>
      <c r="F439" s="1365"/>
      <c r="G439" s="1365"/>
      <c r="H439" s="1365"/>
      <c r="I439" s="1365"/>
      <c r="J439" s="1365"/>
      <c r="K439" s="1365">
        <f t="shared" si="32"/>
        <v>0</v>
      </c>
      <c r="L439" s="1354"/>
      <c r="M439" s="787"/>
      <c r="N439" s="787"/>
      <c r="O439" s="787"/>
      <c r="P439" s="787"/>
      <c r="Q439" s="787"/>
      <c r="R439" s="787"/>
      <c r="S439" s="787"/>
      <c r="T439" s="787"/>
      <c r="U439" s="787"/>
      <c r="V439" s="787"/>
      <c r="W439" s="787"/>
      <c r="X439" s="787"/>
      <c r="Y439" s="787"/>
      <c r="Z439" s="787"/>
      <c r="AA439" s="787"/>
      <c r="AB439" s="787"/>
      <c r="AC439" s="787"/>
      <c r="AD439" s="787"/>
      <c r="AE439" s="787"/>
      <c r="AF439" s="787"/>
    </row>
    <row r="440" spans="1:32" hidden="1" x14ac:dyDescent="0.25">
      <c r="A440" s="1370" t="s">
        <v>1740</v>
      </c>
      <c r="B440" s="1365"/>
      <c r="C440" s="1365"/>
      <c r="D440" s="1365"/>
      <c r="E440" s="1365"/>
      <c r="F440" s="1365"/>
      <c r="G440" s="1365"/>
      <c r="H440" s="1365"/>
      <c r="I440" s="1365"/>
      <c r="J440" s="1365"/>
      <c r="K440" s="1365">
        <f t="shared" si="32"/>
        <v>0</v>
      </c>
      <c r="L440" s="1354"/>
      <c r="M440" s="787"/>
      <c r="N440" s="787"/>
      <c r="O440" s="787"/>
      <c r="P440" s="787"/>
      <c r="Q440" s="787"/>
      <c r="R440" s="787"/>
      <c r="S440" s="787"/>
      <c r="T440" s="787"/>
      <c r="U440" s="787"/>
      <c r="V440" s="787"/>
      <c r="W440" s="787"/>
      <c r="X440" s="787"/>
      <c r="Y440" s="787"/>
      <c r="Z440" s="787"/>
      <c r="AA440" s="787"/>
      <c r="AB440" s="787"/>
      <c r="AC440" s="787"/>
      <c r="AD440" s="787"/>
      <c r="AE440" s="787"/>
      <c r="AF440" s="787"/>
    </row>
    <row r="441" spans="1:32" x14ac:dyDescent="0.25">
      <c r="A441" s="1370" t="s">
        <v>1738</v>
      </c>
      <c r="B441" s="1365"/>
      <c r="C441" s="1365">
        <v>250</v>
      </c>
      <c r="D441" s="1365"/>
      <c r="E441" s="1365"/>
      <c r="F441" s="1365"/>
      <c r="G441" s="1365">
        <v>100</v>
      </c>
      <c r="H441" s="1365">
        <f>SUM(H440:H440)</f>
        <v>0</v>
      </c>
      <c r="I441" s="1365"/>
      <c r="J441" s="1365">
        <f>SUM(J440:J440)</f>
        <v>0</v>
      </c>
      <c r="K441" s="1365">
        <f t="shared" si="32"/>
        <v>350</v>
      </c>
      <c r="L441" s="1399"/>
      <c r="M441" s="787"/>
      <c r="N441" s="787"/>
      <c r="O441" s="787"/>
      <c r="P441" s="787"/>
      <c r="Q441" s="787"/>
      <c r="R441" s="787"/>
      <c r="S441" s="787"/>
      <c r="T441" s="787"/>
      <c r="U441" s="787"/>
      <c r="V441" s="787"/>
      <c r="W441" s="787"/>
      <c r="X441" s="787"/>
      <c r="Y441" s="787"/>
      <c r="Z441" s="787"/>
      <c r="AA441" s="787"/>
      <c r="AB441" s="787"/>
      <c r="AC441" s="787"/>
      <c r="AD441" s="787"/>
      <c r="AE441" s="787"/>
      <c r="AF441" s="787"/>
    </row>
    <row r="442" spans="1:32" x14ac:dyDescent="0.25">
      <c r="A442" s="1370" t="s">
        <v>2371</v>
      </c>
      <c r="B442" s="1365"/>
      <c r="C442" s="1365"/>
      <c r="D442" s="1365"/>
      <c r="E442" s="1365"/>
      <c r="F442" s="1365"/>
      <c r="G442" s="1365"/>
      <c r="H442" s="1365"/>
      <c r="I442" s="1365">
        <v>3500</v>
      </c>
      <c r="J442" s="1365"/>
      <c r="K442" s="1365">
        <f>SUM(B442:I442)</f>
        <v>3500</v>
      </c>
      <c r="L442" s="1399"/>
      <c r="M442" s="787"/>
      <c r="N442" s="787"/>
      <c r="O442" s="787"/>
      <c r="P442" s="787"/>
      <c r="Q442" s="787"/>
      <c r="R442" s="787"/>
      <c r="S442" s="787"/>
      <c r="T442" s="787"/>
      <c r="U442" s="787"/>
      <c r="V442" s="787"/>
      <c r="W442" s="787"/>
      <c r="X442" s="787"/>
      <c r="Y442" s="787"/>
      <c r="Z442" s="787"/>
      <c r="AA442" s="787"/>
      <c r="AB442" s="787"/>
      <c r="AC442" s="787"/>
      <c r="AD442" s="787"/>
      <c r="AE442" s="787"/>
      <c r="AF442" s="787"/>
    </row>
    <row r="443" spans="1:32" ht="14.4" customHeight="1" x14ac:dyDescent="0.25">
      <c r="A443" s="1400" t="s">
        <v>1885</v>
      </c>
      <c r="B443" s="1365"/>
      <c r="C443" s="1365">
        <v>150</v>
      </c>
      <c r="D443" s="1392"/>
      <c r="E443" s="1410"/>
      <c r="F443" s="1410"/>
      <c r="G443" s="1392">
        <v>100</v>
      </c>
      <c r="H443" s="1392"/>
      <c r="I443" s="1417"/>
      <c r="J443" s="1417"/>
      <c r="K443" s="1365">
        <f t="shared" si="32"/>
        <v>250</v>
      </c>
      <c r="L443" s="1398"/>
      <c r="M443" s="787"/>
      <c r="N443" s="787"/>
      <c r="O443" s="787"/>
      <c r="P443" s="787"/>
      <c r="Q443" s="787"/>
      <c r="R443" s="787"/>
      <c r="S443" s="787"/>
      <c r="T443" s="787"/>
      <c r="U443" s="787"/>
      <c r="V443" s="787"/>
      <c r="W443" s="787"/>
      <c r="X443" s="787"/>
      <c r="Y443" s="787"/>
      <c r="Z443" s="787"/>
      <c r="AA443" s="787"/>
      <c r="AB443" s="787"/>
      <c r="AC443" s="787"/>
      <c r="AD443" s="787"/>
      <c r="AE443" s="787"/>
      <c r="AF443" s="787"/>
    </row>
    <row r="444" spans="1:32" hidden="1" x14ac:dyDescent="0.25">
      <c r="A444" s="1370" t="s">
        <v>1751</v>
      </c>
      <c r="B444" s="1366"/>
      <c r="C444" s="1366"/>
      <c r="D444" s="1392"/>
      <c r="E444" s="1410"/>
      <c r="F444" s="1410"/>
      <c r="G444" s="1392"/>
      <c r="H444" s="1392"/>
      <c r="I444" s="1366"/>
      <c r="J444" s="1366"/>
      <c r="K444" s="1365">
        <f t="shared" si="32"/>
        <v>0</v>
      </c>
      <c r="L444" s="1398"/>
      <c r="M444" s="787"/>
      <c r="N444" s="787"/>
      <c r="O444" s="787"/>
      <c r="P444" s="787"/>
      <c r="Q444" s="787"/>
      <c r="R444" s="787"/>
      <c r="S444" s="787"/>
      <c r="T444" s="787"/>
      <c r="U444" s="787"/>
      <c r="V444" s="787"/>
      <c r="W444" s="787"/>
      <c r="X444" s="787"/>
      <c r="Y444" s="787"/>
      <c r="Z444" s="787"/>
      <c r="AA444" s="787"/>
      <c r="AB444" s="787"/>
      <c r="AC444" s="787"/>
      <c r="AD444" s="787"/>
      <c r="AE444" s="787"/>
      <c r="AF444" s="787"/>
    </row>
    <row r="445" spans="1:32" ht="17.399999999999999" customHeight="1" x14ac:dyDescent="0.25">
      <c r="A445" s="1370" t="s">
        <v>1741</v>
      </c>
      <c r="B445" s="1366"/>
      <c r="C445" s="1366"/>
      <c r="D445" s="1392"/>
      <c r="E445" s="1410"/>
      <c r="F445" s="1410"/>
      <c r="G445" s="1392"/>
      <c r="H445" s="1392"/>
      <c r="I445" s="1366">
        <v>2400</v>
      </c>
      <c r="J445" s="1403"/>
      <c r="K445" s="1365">
        <f>SUM(C445:J445)</f>
        <v>2400</v>
      </c>
      <c r="L445" s="1354"/>
      <c r="M445" s="787"/>
      <c r="N445" s="787"/>
      <c r="O445" s="787"/>
      <c r="P445" s="787"/>
      <c r="Q445" s="787"/>
      <c r="R445" s="787"/>
      <c r="S445" s="787"/>
      <c r="T445" s="787"/>
      <c r="U445" s="787"/>
      <c r="V445" s="787"/>
      <c r="W445" s="787"/>
      <c r="X445" s="787"/>
      <c r="Y445" s="787"/>
      <c r="Z445" s="787"/>
      <c r="AA445" s="787"/>
      <c r="AB445" s="787"/>
      <c r="AC445" s="787"/>
      <c r="AD445" s="787"/>
      <c r="AE445" s="787"/>
      <c r="AF445" s="787"/>
    </row>
    <row r="446" spans="1:32" ht="19.95" customHeight="1" x14ac:dyDescent="0.25">
      <c r="A446" s="1400" t="s">
        <v>2357</v>
      </c>
      <c r="B446" s="1365"/>
      <c r="C446" s="1365"/>
      <c r="D446" s="1365"/>
      <c r="E446" s="1365"/>
      <c r="F446" s="1365"/>
      <c r="G446" s="1365"/>
      <c r="H446" s="1365"/>
      <c r="I446" s="1365">
        <v>1300</v>
      </c>
      <c r="J446" s="1365"/>
      <c r="K446" s="1365">
        <f>SUM(B446:I446)</f>
        <v>1300</v>
      </c>
      <c r="L446" s="1354"/>
      <c r="M446" s="787"/>
      <c r="N446" s="787"/>
      <c r="O446" s="787"/>
      <c r="P446" s="787"/>
      <c r="Q446" s="787"/>
      <c r="R446" s="787"/>
      <c r="S446" s="787"/>
      <c r="T446" s="787"/>
      <c r="U446" s="787"/>
      <c r="V446" s="787"/>
      <c r="W446" s="787"/>
      <c r="X446" s="787"/>
      <c r="Y446" s="787"/>
      <c r="Z446" s="787"/>
      <c r="AA446" s="787"/>
      <c r="AB446" s="787"/>
      <c r="AC446" s="787"/>
      <c r="AD446" s="787"/>
      <c r="AE446" s="787"/>
      <c r="AF446" s="787"/>
    </row>
    <row r="447" spans="1:32" ht="28.5" hidden="1" customHeight="1" x14ac:dyDescent="0.25">
      <c r="A447" s="1370" t="s">
        <v>1743</v>
      </c>
      <c r="B447" s="1366"/>
      <c r="C447" s="1366"/>
      <c r="D447" s="1392"/>
      <c r="E447" s="1410"/>
      <c r="F447" s="1410"/>
      <c r="G447" s="1392"/>
      <c r="H447" s="1392"/>
      <c r="I447" s="1403"/>
      <c r="J447" s="1403"/>
      <c r="K447" s="1365">
        <f>SUM(B447:I447)</f>
        <v>0</v>
      </c>
      <c r="L447" s="1354"/>
      <c r="M447" s="787"/>
      <c r="N447" s="787"/>
      <c r="O447" s="787"/>
      <c r="P447" s="787"/>
      <c r="Q447" s="787"/>
      <c r="R447" s="787"/>
      <c r="S447" s="787"/>
      <c r="T447" s="787"/>
      <c r="U447" s="787"/>
      <c r="V447" s="787"/>
      <c r="W447" s="787"/>
      <c r="X447" s="787"/>
      <c r="Y447" s="787"/>
      <c r="Z447" s="787"/>
      <c r="AA447" s="787"/>
      <c r="AB447" s="787"/>
      <c r="AC447" s="787"/>
      <c r="AD447" s="787"/>
      <c r="AE447" s="787"/>
      <c r="AF447" s="787"/>
    </row>
    <row r="448" spans="1:32" hidden="1" x14ac:dyDescent="0.25">
      <c r="A448" s="1370" t="s">
        <v>1744</v>
      </c>
      <c r="B448" s="1365"/>
      <c r="C448" s="1365"/>
      <c r="D448" s="1392"/>
      <c r="E448" s="1403"/>
      <c r="F448" s="1403"/>
      <c r="G448" s="1392"/>
      <c r="H448" s="1392"/>
      <c r="I448" s="1403"/>
      <c r="J448" s="1403"/>
      <c r="K448" s="1365">
        <f>SUM(B448:J448)</f>
        <v>0</v>
      </c>
      <c r="L448" s="1354"/>
      <c r="M448" s="787"/>
      <c r="N448" s="787"/>
      <c r="O448" s="787"/>
      <c r="P448" s="787"/>
      <c r="Q448" s="787"/>
      <c r="R448" s="787"/>
      <c r="S448" s="787"/>
      <c r="T448" s="787"/>
      <c r="U448" s="787"/>
      <c r="V448" s="787"/>
      <c r="W448" s="787"/>
      <c r="X448" s="787"/>
      <c r="Y448" s="787"/>
      <c r="Z448" s="787"/>
      <c r="AA448" s="787"/>
      <c r="AB448" s="787"/>
      <c r="AC448" s="787"/>
      <c r="AD448" s="787"/>
      <c r="AE448" s="787"/>
      <c r="AF448" s="787"/>
    </row>
    <row r="449" spans="1:32" ht="27.6" hidden="1" x14ac:dyDescent="0.25">
      <c r="A449" s="1370" t="s">
        <v>1745</v>
      </c>
      <c r="B449" s="1365">
        <f t="shared" ref="B449:K449" si="34">SUM(B448)</f>
        <v>0</v>
      </c>
      <c r="C449" s="1365">
        <f t="shared" si="34"/>
        <v>0</v>
      </c>
      <c r="D449" s="1365">
        <f t="shared" si="34"/>
        <v>0</v>
      </c>
      <c r="E449" s="1365">
        <f t="shared" si="34"/>
        <v>0</v>
      </c>
      <c r="F449" s="1365">
        <f t="shared" si="34"/>
        <v>0</v>
      </c>
      <c r="G449" s="1365">
        <f t="shared" si="34"/>
        <v>0</v>
      </c>
      <c r="H449" s="1365">
        <f t="shared" si="34"/>
        <v>0</v>
      </c>
      <c r="I449" s="1365">
        <f t="shared" si="34"/>
        <v>0</v>
      </c>
      <c r="J449" s="1365">
        <f t="shared" si="34"/>
        <v>0</v>
      </c>
      <c r="K449" s="1365">
        <f t="shared" si="34"/>
        <v>0</v>
      </c>
      <c r="L449" s="1354"/>
      <c r="M449" s="787"/>
      <c r="N449" s="787"/>
      <c r="O449" s="787"/>
      <c r="P449" s="787"/>
      <c r="Q449" s="787"/>
      <c r="R449" s="787"/>
      <c r="S449" s="787"/>
      <c r="T449" s="787"/>
      <c r="U449" s="787"/>
      <c r="V449" s="787"/>
      <c r="W449" s="787"/>
      <c r="X449" s="787"/>
      <c r="Y449" s="787"/>
      <c r="Z449" s="787"/>
      <c r="AA449" s="787"/>
      <c r="AB449" s="787"/>
      <c r="AC449" s="787"/>
      <c r="AD449" s="787"/>
      <c r="AE449" s="787"/>
      <c r="AF449" s="787"/>
    </row>
    <row r="450" spans="1:32" ht="29.4" customHeight="1" x14ac:dyDescent="0.25">
      <c r="A450" s="1370" t="s">
        <v>1742</v>
      </c>
      <c r="B450" s="1365"/>
      <c r="C450" s="1365"/>
      <c r="D450" s="1365"/>
      <c r="E450" s="1365"/>
      <c r="F450" s="1365"/>
      <c r="G450" s="1365"/>
      <c r="H450" s="1365"/>
      <c r="I450" s="1365">
        <v>40</v>
      </c>
      <c r="J450" s="1365"/>
      <c r="K450" s="1365">
        <f>SUM(B450:J450)</f>
        <v>40</v>
      </c>
      <c r="L450" s="1354"/>
      <c r="M450" s="787"/>
      <c r="N450" s="787"/>
      <c r="O450" s="787"/>
      <c r="P450" s="787"/>
      <c r="Q450" s="787"/>
      <c r="R450" s="787"/>
      <c r="S450" s="787"/>
      <c r="T450" s="787"/>
      <c r="U450" s="787"/>
      <c r="V450" s="787"/>
      <c r="W450" s="787"/>
      <c r="X450" s="787"/>
      <c r="Y450" s="787"/>
      <c r="Z450" s="787"/>
      <c r="AA450" s="787"/>
      <c r="AB450" s="787"/>
      <c r="AC450" s="787"/>
      <c r="AD450" s="787"/>
      <c r="AE450" s="787"/>
      <c r="AF450" s="787"/>
    </row>
    <row r="451" spans="1:32" hidden="1" x14ac:dyDescent="0.25">
      <c r="A451" s="1370" t="s">
        <v>1755</v>
      </c>
      <c r="B451" s="1365"/>
      <c r="C451" s="1365"/>
      <c r="D451" s="1365"/>
      <c r="E451" s="1365"/>
      <c r="F451" s="1365"/>
      <c r="G451" s="1365"/>
      <c r="H451" s="1365"/>
      <c r="I451" s="1365"/>
      <c r="J451" s="1365"/>
      <c r="K451" s="1365">
        <f>SUM(C451:J451)</f>
        <v>0</v>
      </c>
      <c r="L451" s="1354"/>
      <c r="M451" s="787"/>
      <c r="N451" s="787"/>
      <c r="O451" s="787"/>
      <c r="P451" s="787"/>
      <c r="Q451" s="787"/>
      <c r="R451" s="787"/>
      <c r="S451" s="787"/>
      <c r="T451" s="787"/>
      <c r="U451" s="787"/>
      <c r="V451" s="787"/>
      <c r="W451" s="787"/>
      <c r="X451" s="787"/>
      <c r="Y451" s="787"/>
      <c r="Z451" s="787"/>
      <c r="AA451" s="787"/>
      <c r="AB451" s="787"/>
      <c r="AC451" s="787"/>
      <c r="AD451" s="787"/>
      <c r="AE451" s="787"/>
      <c r="AF451" s="787"/>
    </row>
    <row r="452" spans="1:32" hidden="1" x14ac:dyDescent="0.25">
      <c r="A452" s="1400" t="s">
        <v>1748</v>
      </c>
      <c r="B452" s="1365"/>
      <c r="C452" s="1365"/>
      <c r="D452" s="1392"/>
      <c r="E452" s="1392"/>
      <c r="F452" s="1392"/>
      <c r="G452" s="1392"/>
      <c r="H452" s="1392"/>
      <c r="I452" s="1366"/>
      <c r="J452" s="1366"/>
      <c r="K452" s="1365">
        <f>SUM(C452:J452)</f>
        <v>0</v>
      </c>
      <c r="L452" s="1354"/>
      <c r="M452" s="787"/>
      <c r="N452" s="787"/>
      <c r="O452" s="787"/>
      <c r="P452" s="787"/>
      <c r="Q452" s="787"/>
      <c r="R452" s="787"/>
      <c r="S452" s="787"/>
      <c r="T452" s="787"/>
      <c r="U452" s="787"/>
      <c r="V452" s="787"/>
      <c r="W452" s="787"/>
      <c r="X452" s="787"/>
      <c r="Y452" s="787"/>
      <c r="Z452" s="787"/>
      <c r="AA452" s="787"/>
      <c r="AB452" s="787"/>
      <c r="AC452" s="787"/>
      <c r="AD452" s="787"/>
      <c r="AE452" s="787"/>
      <c r="AF452" s="787"/>
    </row>
    <row r="453" spans="1:32" hidden="1" x14ac:dyDescent="0.25">
      <c r="A453" s="1400" t="s">
        <v>1749</v>
      </c>
      <c r="B453" s="1365"/>
      <c r="C453" s="1365">
        <v>200000</v>
      </c>
      <c r="D453" s="1392"/>
      <c r="E453" s="1392"/>
      <c r="F453" s="1392"/>
      <c r="G453" s="1392"/>
      <c r="H453" s="1392"/>
      <c r="I453" s="1403">
        <v>200000</v>
      </c>
      <c r="J453" s="1403"/>
      <c r="K453" s="1365">
        <f>SUM(C453:J453)</f>
        <v>400000</v>
      </c>
      <c r="L453" s="1354"/>
      <c r="M453" s="787"/>
      <c r="N453" s="787"/>
      <c r="O453" s="787"/>
      <c r="P453" s="787"/>
      <c r="Q453" s="787"/>
      <c r="R453" s="787"/>
      <c r="S453" s="787"/>
      <c r="T453" s="787"/>
      <c r="U453" s="787"/>
      <c r="V453" s="787"/>
      <c r="W453" s="787"/>
      <c r="X453" s="787"/>
      <c r="Y453" s="787"/>
      <c r="Z453" s="787"/>
      <c r="AA453" s="787"/>
      <c r="AB453" s="787"/>
      <c r="AC453" s="787"/>
      <c r="AD453" s="787"/>
      <c r="AE453" s="787"/>
      <c r="AF453" s="787"/>
    </row>
    <row r="454" spans="1:32" hidden="1" x14ac:dyDescent="0.25">
      <c r="A454" s="1400" t="s">
        <v>1749</v>
      </c>
      <c r="B454" s="1365"/>
      <c r="C454" s="1365"/>
      <c r="D454" s="1392"/>
      <c r="E454" s="1392"/>
      <c r="F454" s="1392"/>
      <c r="G454" s="1392"/>
      <c r="H454" s="1392"/>
      <c r="I454" s="1403">
        <v>870000</v>
      </c>
      <c r="J454" s="1403"/>
      <c r="K454" s="1365">
        <f>SUM(C454:J454)</f>
        <v>870000</v>
      </c>
      <c r="L454" s="1354"/>
      <c r="M454" s="787"/>
      <c r="N454" s="787"/>
      <c r="O454" s="787"/>
      <c r="P454" s="787"/>
      <c r="Q454" s="787"/>
      <c r="R454" s="787"/>
      <c r="S454" s="787"/>
      <c r="T454" s="787"/>
      <c r="U454" s="787"/>
      <c r="V454" s="787"/>
      <c r="W454" s="787"/>
      <c r="X454" s="787"/>
      <c r="Y454" s="787"/>
      <c r="Z454" s="787"/>
      <c r="AA454" s="787"/>
      <c r="AB454" s="787"/>
      <c r="AC454" s="787"/>
      <c r="AD454" s="787"/>
      <c r="AE454" s="787"/>
      <c r="AF454" s="787"/>
    </row>
    <row r="455" spans="1:32" hidden="1" x14ac:dyDescent="0.25">
      <c r="A455" s="1400" t="s">
        <v>1749</v>
      </c>
      <c r="B455" s="1365"/>
      <c r="C455" s="1365"/>
      <c r="D455" s="1392"/>
      <c r="E455" s="1392"/>
      <c r="F455" s="1392"/>
      <c r="G455" s="1392"/>
      <c r="H455" s="1392"/>
      <c r="I455" s="1403"/>
      <c r="J455" s="1403"/>
      <c r="K455" s="1365">
        <f>SUM(C455:J455)</f>
        <v>0</v>
      </c>
      <c r="L455" s="1354"/>
      <c r="M455" s="787"/>
      <c r="N455" s="787"/>
      <c r="O455" s="787"/>
      <c r="P455" s="787"/>
      <c r="Q455" s="787"/>
      <c r="R455" s="787"/>
      <c r="S455" s="787"/>
      <c r="T455" s="787"/>
      <c r="U455" s="787"/>
      <c r="V455" s="787"/>
      <c r="W455" s="787"/>
      <c r="X455" s="787"/>
      <c r="Y455" s="787"/>
      <c r="Z455" s="787"/>
      <c r="AA455" s="787"/>
      <c r="AB455" s="787"/>
      <c r="AC455" s="787"/>
      <c r="AD455" s="787"/>
      <c r="AE455" s="787"/>
      <c r="AF455" s="787"/>
    </row>
    <row r="456" spans="1:32" ht="16.2" customHeight="1" x14ac:dyDescent="0.25">
      <c r="A456" s="1400" t="s">
        <v>1746</v>
      </c>
      <c r="B456" s="1365"/>
      <c r="C456" s="1365">
        <v>200</v>
      </c>
      <c r="D456" s="1365"/>
      <c r="E456" s="1365"/>
      <c r="F456" s="1365"/>
      <c r="G456" s="1365"/>
      <c r="H456" s="1365">
        <f>SUM(H453:H455)</f>
        <v>0</v>
      </c>
      <c r="I456" s="1365">
        <v>1070</v>
      </c>
      <c r="J456" s="1365">
        <f>SUM(J453:J455)</f>
        <v>0</v>
      </c>
      <c r="K456" s="1365">
        <f>SUM(C456:I456)</f>
        <v>1270</v>
      </c>
      <c r="M456" s="844"/>
      <c r="N456" s="1401"/>
      <c r="O456" s="844"/>
      <c r="P456" s="844"/>
      <c r="Q456" s="844"/>
      <c r="R456" s="844"/>
      <c r="S456" s="844"/>
      <c r="T456" s="844"/>
      <c r="U456" s="844"/>
      <c r="V456" s="844"/>
      <c r="W456" s="844"/>
      <c r="X456" s="844"/>
      <c r="Y456" s="844"/>
      <c r="Z456" s="844"/>
      <c r="AA456" s="844"/>
      <c r="AB456" s="844"/>
      <c r="AC456" s="844"/>
      <c r="AD456" s="844"/>
      <c r="AE456" s="844"/>
      <c r="AF456" s="844"/>
    </row>
    <row r="457" spans="1:32" x14ac:dyDescent="0.25">
      <c r="A457" s="1370" t="s">
        <v>1750</v>
      </c>
      <c r="B457" s="1366"/>
      <c r="C457" s="1366">
        <v>370</v>
      </c>
      <c r="D457" s="1392">
        <v>90</v>
      </c>
      <c r="E457" s="1410">
        <v>90</v>
      </c>
      <c r="F457" s="1410"/>
      <c r="G457" s="1392"/>
      <c r="H457" s="1392"/>
      <c r="I457" s="1403"/>
      <c r="J457" s="1403"/>
      <c r="K457" s="1365">
        <f>SUM(B457:I457)</f>
        <v>550</v>
      </c>
      <c r="M457" s="844"/>
      <c r="N457" s="1401"/>
      <c r="O457" s="844"/>
      <c r="P457" s="844"/>
      <c r="Q457" s="844"/>
      <c r="R457" s="844"/>
      <c r="S457" s="844"/>
      <c r="T457" s="844"/>
      <c r="U457" s="844"/>
      <c r="V457" s="844"/>
      <c r="W457" s="844"/>
      <c r="X457" s="844"/>
      <c r="Y457" s="844"/>
      <c r="Z457" s="844"/>
      <c r="AA457" s="844"/>
      <c r="AB457" s="844"/>
      <c r="AC457" s="844"/>
      <c r="AD457" s="844"/>
      <c r="AE457" s="844"/>
      <c r="AF457" s="844"/>
    </row>
    <row r="458" spans="1:32" ht="16.2" customHeight="1" x14ac:dyDescent="0.25">
      <c r="A458" s="1370" t="s">
        <v>2344</v>
      </c>
      <c r="B458" s="1365"/>
      <c r="C458" s="1365"/>
      <c r="D458" s="1392"/>
      <c r="E458" s="1403"/>
      <c r="F458" s="1403"/>
      <c r="G458" s="1392"/>
      <c r="H458" s="1392"/>
      <c r="I458" s="1366">
        <v>39577</v>
      </c>
      <c r="J458" s="1403"/>
      <c r="K458" s="1365">
        <f>SUM(I458:J458)</f>
        <v>39577</v>
      </c>
      <c r="M458" s="844"/>
      <c r="N458" s="1401"/>
      <c r="O458" s="844"/>
      <c r="P458" s="844"/>
      <c r="Q458" s="844"/>
      <c r="R458" s="844"/>
      <c r="S458" s="844"/>
      <c r="T458" s="844"/>
      <c r="U458" s="844"/>
      <c r="V458" s="844"/>
      <c r="W458" s="844"/>
      <c r="X458" s="844"/>
      <c r="Y458" s="844"/>
      <c r="Z458" s="844"/>
      <c r="AA458" s="844"/>
      <c r="AB458" s="844"/>
      <c r="AC458" s="844"/>
      <c r="AD458" s="844"/>
      <c r="AE458" s="844"/>
      <c r="AF458" s="844"/>
    </row>
    <row r="459" spans="1:32" ht="27.6" x14ac:dyDescent="0.25">
      <c r="A459" s="1370" t="s">
        <v>1887</v>
      </c>
      <c r="B459" s="1366"/>
      <c r="C459" s="1366">
        <v>6500</v>
      </c>
      <c r="D459" s="1366"/>
      <c r="E459" s="1366"/>
      <c r="F459" s="1366"/>
      <c r="G459" s="1366"/>
      <c r="H459" s="1366"/>
      <c r="I459" s="1366">
        <v>55000</v>
      </c>
      <c r="J459" s="1366">
        <f>SUM(J458:J458)</f>
        <v>0</v>
      </c>
      <c r="K459" s="1366">
        <f>SUM(C459:I459)</f>
        <v>61500</v>
      </c>
      <c r="M459" s="844"/>
      <c r="N459" s="1401"/>
      <c r="O459" s="844"/>
      <c r="P459" s="844"/>
      <c r="Q459" s="844"/>
      <c r="R459" s="844"/>
      <c r="S459" s="844"/>
      <c r="T459" s="844"/>
      <c r="U459" s="844"/>
      <c r="V459" s="844"/>
      <c r="W459" s="844"/>
      <c r="X459" s="844"/>
      <c r="Y459" s="844"/>
      <c r="Z459" s="844"/>
      <c r="AA459" s="844"/>
      <c r="AB459" s="844"/>
      <c r="AC459" s="844"/>
      <c r="AD459" s="844"/>
      <c r="AE459" s="844"/>
      <c r="AF459" s="844"/>
    </row>
    <row r="460" spans="1:32" ht="34.5" hidden="1" customHeight="1" x14ac:dyDescent="0.25">
      <c r="A460" s="1400" t="s">
        <v>1886</v>
      </c>
      <c r="B460" s="1365"/>
      <c r="C460" s="1365"/>
      <c r="D460" s="1365"/>
      <c r="E460" s="1365"/>
      <c r="F460" s="1365"/>
      <c r="G460" s="1365"/>
      <c r="H460" s="1365"/>
      <c r="I460" s="1365"/>
      <c r="J460" s="1365"/>
      <c r="K460" s="1365">
        <f>SUM(G460:J460)</f>
        <v>0</v>
      </c>
      <c r="M460" s="844"/>
      <c r="N460" s="1401"/>
      <c r="O460" s="844"/>
      <c r="P460" s="844"/>
      <c r="Q460" s="844"/>
      <c r="R460" s="844"/>
      <c r="S460" s="844"/>
      <c r="T460" s="844"/>
      <c r="U460" s="844"/>
      <c r="V460" s="844"/>
      <c r="W460" s="844"/>
      <c r="X460" s="844"/>
      <c r="Y460" s="844"/>
      <c r="Z460" s="844"/>
      <c r="AA460" s="844"/>
      <c r="AB460" s="844"/>
      <c r="AC460" s="844"/>
      <c r="AD460" s="844"/>
      <c r="AE460" s="844"/>
      <c r="AF460" s="844"/>
    </row>
    <row r="461" spans="1:32" ht="27" hidden="1" customHeight="1" x14ac:dyDescent="0.25">
      <c r="A461" s="1400" t="s">
        <v>1752</v>
      </c>
      <c r="B461" s="1365"/>
      <c r="C461" s="1365"/>
      <c r="D461" s="1365"/>
      <c r="E461" s="1365"/>
      <c r="F461" s="1365"/>
      <c r="G461" s="1365"/>
      <c r="H461" s="1365"/>
      <c r="I461" s="1365"/>
      <c r="J461" s="1365"/>
      <c r="K461" s="1365">
        <f>SUM(B461:I461)</f>
        <v>0</v>
      </c>
      <c r="M461" s="844"/>
      <c r="N461" s="1401"/>
      <c r="O461" s="844"/>
      <c r="P461" s="844"/>
      <c r="Q461" s="844"/>
      <c r="R461" s="844"/>
      <c r="S461" s="844"/>
      <c r="T461" s="844"/>
      <c r="U461" s="844"/>
      <c r="V461" s="844"/>
      <c r="W461" s="844"/>
      <c r="X461" s="844"/>
      <c r="Y461" s="844"/>
      <c r="Z461" s="844"/>
      <c r="AA461" s="844"/>
      <c r="AB461" s="844"/>
      <c r="AC461" s="844"/>
      <c r="AD461" s="844"/>
      <c r="AE461" s="844"/>
      <c r="AF461" s="844"/>
    </row>
    <row r="462" spans="1:32" hidden="1" x14ac:dyDescent="0.25">
      <c r="A462" s="1396" t="s">
        <v>1747</v>
      </c>
      <c r="B462" s="1365"/>
      <c r="C462" s="1365"/>
      <c r="D462" s="1392"/>
      <c r="E462" s="1403"/>
      <c r="F462" s="1403"/>
      <c r="G462" s="1392"/>
      <c r="H462" s="1392"/>
      <c r="I462" s="1403"/>
      <c r="J462" s="1403"/>
      <c r="K462" s="1365">
        <f>SUM(C462:I462)</f>
        <v>0</v>
      </c>
      <c r="M462" s="844"/>
      <c r="N462" s="1401"/>
      <c r="O462" s="844"/>
      <c r="P462" s="844"/>
      <c r="Q462" s="844"/>
      <c r="R462" s="844"/>
      <c r="S462" s="844"/>
      <c r="T462" s="844"/>
      <c r="U462" s="844"/>
      <c r="V462" s="844"/>
      <c r="W462" s="844"/>
      <c r="X462" s="844"/>
      <c r="Y462" s="844"/>
      <c r="Z462" s="844"/>
      <c r="AA462" s="844"/>
      <c r="AB462" s="844"/>
      <c r="AC462" s="844"/>
      <c r="AD462" s="844"/>
      <c r="AE462" s="844"/>
      <c r="AF462" s="844"/>
    </row>
    <row r="463" spans="1:32" ht="17.399999999999999" customHeight="1" x14ac:dyDescent="0.25">
      <c r="A463" s="1370" t="s">
        <v>1758</v>
      </c>
      <c r="B463" s="1392"/>
      <c r="C463" s="1392"/>
      <c r="D463" s="1392"/>
      <c r="E463" s="1403"/>
      <c r="F463" s="1403"/>
      <c r="G463" s="1392"/>
      <c r="H463" s="1392"/>
      <c r="I463" s="1403">
        <v>5000</v>
      </c>
      <c r="J463" s="1403"/>
      <c r="K463" s="1392">
        <f>SUM(D463:J463)</f>
        <v>5000</v>
      </c>
      <c r="M463" s="1401"/>
      <c r="N463" s="1401"/>
      <c r="O463" s="1401"/>
      <c r="P463" s="844"/>
      <c r="Q463" s="844"/>
      <c r="R463" s="844"/>
      <c r="S463" s="844"/>
      <c r="T463" s="844"/>
      <c r="U463" s="844"/>
      <c r="V463" s="844"/>
      <c r="W463" s="844"/>
      <c r="X463" s="844"/>
      <c r="Y463" s="844"/>
      <c r="Z463" s="844"/>
      <c r="AA463" s="844"/>
      <c r="AB463" s="844"/>
      <c r="AC463" s="844"/>
      <c r="AD463" s="844"/>
      <c r="AE463" s="844"/>
      <c r="AF463" s="844"/>
    </row>
    <row r="464" spans="1:32" hidden="1" x14ac:dyDescent="0.25">
      <c r="A464" s="1396" t="s">
        <v>1541</v>
      </c>
      <c r="B464" s="1365">
        <f t="shared" ref="B464:K464" si="35">B436+B438+B441+B443+B445+B449+B450+B451+B452+B456+B459+B460+B462+B463+B440+B444+B447+B446+B457+B461+B458+B439</f>
        <v>0</v>
      </c>
      <c r="C464" s="1365">
        <f t="shared" si="35"/>
        <v>7720</v>
      </c>
      <c r="D464" s="1365">
        <f t="shared" si="35"/>
        <v>90</v>
      </c>
      <c r="E464" s="1365">
        <f t="shared" si="35"/>
        <v>90</v>
      </c>
      <c r="F464" s="1365">
        <f t="shared" si="35"/>
        <v>0</v>
      </c>
      <c r="G464" s="1365">
        <f t="shared" si="35"/>
        <v>200</v>
      </c>
      <c r="H464" s="1365">
        <f t="shared" si="35"/>
        <v>0</v>
      </c>
      <c r="I464" s="1365">
        <f t="shared" si="35"/>
        <v>104500</v>
      </c>
      <c r="J464" s="1365">
        <f t="shared" si="35"/>
        <v>0</v>
      </c>
      <c r="K464" s="1365">
        <f t="shared" si="35"/>
        <v>112600</v>
      </c>
      <c r="M464" s="844"/>
      <c r="N464" s="1401"/>
      <c r="O464" s="844"/>
      <c r="P464" s="844"/>
      <c r="Q464" s="844"/>
      <c r="R464" s="844"/>
      <c r="S464" s="844"/>
      <c r="T464" s="844"/>
      <c r="U464" s="844"/>
      <c r="V464" s="844"/>
      <c r="W464" s="844"/>
      <c r="X464" s="844"/>
      <c r="Y464" s="844"/>
      <c r="Z464" s="844"/>
      <c r="AA464" s="844"/>
      <c r="AB464" s="844"/>
      <c r="AC464" s="844"/>
      <c r="AD464" s="844"/>
      <c r="AE464" s="844"/>
      <c r="AF464" s="844"/>
    </row>
    <row r="465" spans="1:32" ht="27.6" hidden="1" x14ac:dyDescent="0.25">
      <c r="A465" s="1370" t="s">
        <v>1757</v>
      </c>
      <c r="B465" s="1366"/>
      <c r="C465" s="1366">
        <v>6500000</v>
      </c>
      <c r="D465" s="1392"/>
      <c r="E465" s="1403"/>
      <c r="F465" s="1403"/>
      <c r="G465" s="1392"/>
      <c r="H465" s="1392"/>
      <c r="I465" s="1366">
        <v>55000000</v>
      </c>
      <c r="J465" s="1366"/>
      <c r="K465" s="1392">
        <f>SUM(B465:J465)</f>
        <v>61500000</v>
      </c>
      <c r="L465" s="1404"/>
      <c r="M465" s="844"/>
      <c r="N465" s="1411"/>
      <c r="O465" s="844"/>
      <c r="P465" s="844"/>
      <c r="Q465" s="844"/>
      <c r="R465" s="844"/>
      <c r="S465" s="844"/>
      <c r="T465" s="844"/>
      <c r="U465" s="844"/>
      <c r="V465" s="844"/>
      <c r="W465" s="844"/>
      <c r="X465" s="844"/>
      <c r="Y465" s="844"/>
      <c r="Z465" s="844"/>
      <c r="AA465" s="844"/>
      <c r="AB465" s="844"/>
      <c r="AC465" s="844"/>
      <c r="AD465" s="844"/>
      <c r="AE465" s="844"/>
      <c r="AF465" s="844"/>
    </row>
    <row r="466" spans="1:32" ht="16.95" customHeight="1" x14ac:dyDescent="0.25">
      <c r="A466" s="1370" t="s">
        <v>1793</v>
      </c>
      <c r="B466" s="1365"/>
      <c r="C466" s="1365"/>
      <c r="D466" s="1365"/>
      <c r="E466" s="1365"/>
      <c r="F466" s="1365"/>
      <c r="G466" s="1365"/>
      <c r="H466" s="1365"/>
      <c r="I466" s="1365">
        <v>2000</v>
      </c>
      <c r="J466" s="1365"/>
      <c r="K466" s="1392">
        <f>SUM(B466:I466)</f>
        <v>2000</v>
      </c>
      <c r="L466" s="1354"/>
      <c r="M466" s="787"/>
      <c r="N466" s="787"/>
      <c r="O466" s="787"/>
      <c r="P466" s="787"/>
      <c r="Q466" s="787"/>
      <c r="R466" s="787"/>
      <c r="S466" s="787"/>
      <c r="T466" s="787"/>
      <c r="U466" s="787"/>
      <c r="V466" s="787"/>
      <c r="W466" s="787"/>
      <c r="X466" s="787"/>
      <c r="Y466" s="787"/>
      <c r="Z466" s="787"/>
      <c r="AA466" s="787"/>
      <c r="AB466" s="787"/>
      <c r="AC466" s="787"/>
      <c r="AD466" s="787"/>
      <c r="AE466" s="787"/>
      <c r="AF466" s="787"/>
    </row>
    <row r="467" spans="1:32" x14ac:dyDescent="0.25">
      <c r="A467" s="1370" t="s">
        <v>1889</v>
      </c>
      <c r="B467" s="1365"/>
      <c r="C467" s="1365"/>
      <c r="D467" s="1365"/>
      <c r="E467" s="1365"/>
      <c r="F467" s="1365"/>
      <c r="G467" s="1365"/>
      <c r="H467" s="1365">
        <f>SUM(H466:H466)</f>
        <v>0</v>
      </c>
      <c r="I467" s="1365">
        <v>5445</v>
      </c>
      <c r="J467" s="1365">
        <f>SUM(J466:J466)</f>
        <v>0</v>
      </c>
      <c r="K467" s="1365">
        <f>SUM(B467:I467)</f>
        <v>5445</v>
      </c>
      <c r="L467" s="1354"/>
      <c r="M467" s="787"/>
      <c r="N467" s="787"/>
      <c r="O467" s="787"/>
      <c r="P467" s="787"/>
      <c r="Q467" s="787"/>
      <c r="R467" s="787"/>
      <c r="S467" s="787"/>
      <c r="T467" s="787"/>
      <c r="U467" s="787"/>
      <c r="V467" s="787"/>
      <c r="W467" s="787"/>
      <c r="X467" s="787"/>
      <c r="Y467" s="787"/>
      <c r="Z467" s="787"/>
      <c r="AA467" s="787"/>
      <c r="AB467" s="787"/>
      <c r="AC467" s="787"/>
      <c r="AD467" s="787"/>
      <c r="AE467" s="787"/>
      <c r="AF467" s="787"/>
    </row>
    <row r="468" spans="1:32" hidden="1" x14ac:dyDescent="0.25">
      <c r="A468" s="1370"/>
      <c r="B468" s="1392"/>
      <c r="C468" s="1392"/>
      <c r="D468" s="1392"/>
      <c r="E468" s="1403"/>
      <c r="F468" s="1403"/>
      <c r="G468" s="1392"/>
      <c r="H468" s="1392"/>
      <c r="I468" s="1403"/>
      <c r="J468" s="1403"/>
      <c r="K468" s="1392">
        <f t="shared" ref="K468:K473" si="36">SUM(D468:J468)</f>
        <v>0</v>
      </c>
      <c r="L468" s="1354"/>
      <c r="M468" s="787"/>
      <c r="N468" s="787"/>
      <c r="O468" s="787"/>
      <c r="P468" s="787"/>
      <c r="Q468" s="787"/>
      <c r="R468" s="787"/>
      <c r="S468" s="787"/>
      <c r="T468" s="787"/>
      <c r="U468" s="787"/>
      <c r="V468" s="787"/>
      <c r="W468" s="787"/>
      <c r="X468" s="787"/>
      <c r="Y468" s="787"/>
      <c r="Z468" s="787"/>
      <c r="AA468" s="787"/>
      <c r="AB468" s="787"/>
      <c r="AC468" s="787"/>
      <c r="AD468" s="787"/>
      <c r="AE468" s="787"/>
      <c r="AF468" s="787"/>
    </row>
    <row r="469" spans="1:32" hidden="1" x14ac:dyDescent="0.25">
      <c r="A469" s="1370" t="s">
        <v>1759</v>
      </c>
      <c r="B469" s="1392"/>
      <c r="C469" s="1392"/>
      <c r="D469" s="1392"/>
      <c r="E469" s="1403"/>
      <c r="F469" s="1403"/>
      <c r="G469" s="1392"/>
      <c r="H469" s="1392"/>
      <c r="I469" s="1403"/>
      <c r="J469" s="1403"/>
      <c r="K469" s="1392">
        <f t="shared" si="36"/>
        <v>0</v>
      </c>
      <c r="L469" s="1354"/>
      <c r="M469" s="787"/>
      <c r="N469" s="787"/>
      <c r="O469" s="787"/>
      <c r="P469" s="787"/>
      <c r="Q469" s="787"/>
      <c r="R469" s="787"/>
      <c r="S469" s="787"/>
      <c r="T469" s="787"/>
      <c r="U469" s="787"/>
      <c r="V469" s="787"/>
      <c r="W469" s="787"/>
      <c r="X469" s="787"/>
      <c r="Y469" s="787"/>
      <c r="Z469" s="787"/>
      <c r="AA469" s="787"/>
      <c r="AB469" s="787"/>
      <c r="AC469" s="787"/>
      <c r="AD469" s="787"/>
      <c r="AE469" s="787"/>
      <c r="AF469" s="787"/>
    </row>
    <row r="470" spans="1:32" hidden="1" x14ac:dyDescent="0.25">
      <c r="A470" s="1370" t="s">
        <v>1760</v>
      </c>
      <c r="B470" s="1392"/>
      <c r="C470" s="1392"/>
      <c r="D470" s="1392"/>
      <c r="E470" s="1403"/>
      <c r="F470" s="1403"/>
      <c r="G470" s="1392"/>
      <c r="H470" s="1392"/>
      <c r="I470" s="1403"/>
      <c r="J470" s="1403"/>
      <c r="K470" s="1392">
        <f t="shared" si="36"/>
        <v>0</v>
      </c>
      <c r="L470" s="1354"/>
      <c r="M470" s="787"/>
      <c r="N470" s="787"/>
      <c r="O470" s="787"/>
      <c r="P470" s="787"/>
      <c r="Q470" s="787"/>
      <c r="R470" s="787"/>
      <c r="S470" s="787"/>
      <c r="T470" s="787"/>
      <c r="U470" s="787"/>
      <c r="V470" s="787"/>
      <c r="W470" s="787"/>
      <c r="X470" s="787"/>
      <c r="Y470" s="787"/>
      <c r="Z470" s="787"/>
      <c r="AA470" s="787"/>
      <c r="AB470" s="787"/>
      <c r="AC470" s="787"/>
      <c r="AD470" s="787"/>
      <c r="AE470" s="787"/>
      <c r="AF470" s="787"/>
    </row>
    <row r="471" spans="1:32" hidden="1" x14ac:dyDescent="0.25">
      <c r="A471" s="1396" t="s">
        <v>1761</v>
      </c>
      <c r="B471" s="1392"/>
      <c r="C471" s="1392"/>
      <c r="D471" s="1392"/>
      <c r="E471" s="1403"/>
      <c r="F471" s="1403"/>
      <c r="G471" s="1392">
        <v>100000</v>
      </c>
      <c r="H471" s="1392"/>
      <c r="I471" s="1366">
        <v>16250000</v>
      </c>
      <c r="J471" s="1366"/>
      <c r="K471" s="1392">
        <f t="shared" si="36"/>
        <v>16350000</v>
      </c>
      <c r="L471" s="1354"/>
      <c r="M471" s="787"/>
      <c r="N471" s="787"/>
      <c r="O471" s="787"/>
      <c r="P471" s="787"/>
      <c r="Q471" s="787"/>
      <c r="R471" s="787"/>
      <c r="S471" s="787"/>
      <c r="T471" s="787"/>
      <c r="U471" s="787"/>
      <c r="V471" s="787"/>
      <c r="W471" s="787"/>
      <c r="X471" s="787"/>
      <c r="Y471" s="787"/>
      <c r="Z471" s="787"/>
      <c r="AA471" s="787"/>
      <c r="AB471" s="787"/>
      <c r="AC471" s="787"/>
      <c r="AD471" s="787"/>
      <c r="AE471" s="787"/>
      <c r="AF471" s="787"/>
    </row>
    <row r="472" spans="1:32" x14ac:dyDescent="0.25">
      <c r="A472" s="1370" t="s">
        <v>1762</v>
      </c>
      <c r="B472" s="1392"/>
      <c r="C472" s="1392"/>
      <c r="D472" s="1392"/>
      <c r="E472" s="1392"/>
      <c r="F472" s="1392"/>
      <c r="G472" s="1392">
        <v>100</v>
      </c>
      <c r="H472" s="1392"/>
      <c r="I472" s="1392">
        <v>16250</v>
      </c>
      <c r="J472" s="1392">
        <f>SUM(J471)</f>
        <v>0</v>
      </c>
      <c r="K472" s="1392">
        <f t="shared" si="36"/>
        <v>16350</v>
      </c>
      <c r="L472" s="1409"/>
      <c r="M472" s="787"/>
      <c r="N472" s="787"/>
      <c r="O472" s="787"/>
      <c r="P472" s="787"/>
      <c r="Q472" s="787"/>
      <c r="R472" s="787"/>
      <c r="S472" s="787"/>
      <c r="T472" s="787"/>
      <c r="U472" s="787"/>
      <c r="V472" s="787"/>
      <c r="W472" s="787"/>
      <c r="X472" s="787"/>
      <c r="Y472" s="787"/>
      <c r="Z472" s="787"/>
      <c r="AA472" s="787"/>
      <c r="AB472" s="787"/>
      <c r="AC472" s="787"/>
      <c r="AD472" s="787"/>
      <c r="AE472" s="787"/>
      <c r="AF472" s="787"/>
    </row>
    <row r="473" spans="1:32" hidden="1" x14ac:dyDescent="0.25">
      <c r="A473" s="1396" t="s">
        <v>1763</v>
      </c>
      <c r="B473" s="1392"/>
      <c r="C473" s="1392">
        <v>250000</v>
      </c>
      <c r="D473" s="1392"/>
      <c r="E473" s="1403"/>
      <c r="F473" s="1403"/>
      <c r="G473" s="1392"/>
      <c r="H473" s="1392"/>
      <c r="I473" s="1403"/>
      <c r="J473" s="1403"/>
      <c r="K473" s="1392">
        <f t="shared" si="36"/>
        <v>0</v>
      </c>
      <c r="L473" s="1354"/>
      <c r="M473" s="787"/>
      <c r="N473" s="787"/>
      <c r="O473" s="787"/>
      <c r="P473" s="787"/>
      <c r="Q473" s="787"/>
      <c r="R473" s="787"/>
      <c r="S473" s="787"/>
      <c r="T473" s="787"/>
      <c r="U473" s="787"/>
      <c r="V473" s="787"/>
      <c r="W473" s="787"/>
      <c r="X473" s="787"/>
      <c r="Y473" s="787"/>
      <c r="Z473" s="787"/>
      <c r="AA473" s="787"/>
      <c r="AB473" s="787"/>
      <c r="AC473" s="787"/>
      <c r="AD473" s="787"/>
      <c r="AE473" s="787"/>
      <c r="AF473" s="787"/>
    </row>
    <row r="474" spans="1:32" x14ac:dyDescent="0.25">
      <c r="A474" s="1370" t="s">
        <v>1764</v>
      </c>
      <c r="B474" s="1392"/>
      <c r="C474" s="1392">
        <v>250</v>
      </c>
      <c r="D474" s="1392"/>
      <c r="E474" s="1392"/>
      <c r="F474" s="1392"/>
      <c r="G474" s="1392"/>
      <c r="H474" s="1392"/>
      <c r="I474" s="1392"/>
      <c r="J474" s="1392">
        <f>SUM(J473:J473)</f>
        <v>0</v>
      </c>
      <c r="K474" s="1392">
        <f t="shared" ref="K474:K509" si="37">SUM(B474:I474)</f>
        <v>250</v>
      </c>
      <c r="M474" s="844"/>
      <c r="N474" s="1401"/>
      <c r="O474" s="844"/>
      <c r="P474" s="787"/>
      <c r="Q474" s="787"/>
      <c r="R474" s="787"/>
      <c r="S474" s="787"/>
      <c r="T474" s="787"/>
      <c r="U474" s="787"/>
      <c r="V474" s="787"/>
      <c r="W474" s="787"/>
      <c r="X474" s="787"/>
      <c r="Y474" s="787"/>
      <c r="Z474" s="787"/>
      <c r="AA474" s="787"/>
      <c r="AB474" s="787"/>
      <c r="AC474" s="787"/>
      <c r="AD474" s="787"/>
      <c r="AE474" s="787"/>
      <c r="AF474" s="787"/>
    </row>
    <row r="475" spans="1:32" hidden="1" x14ac:dyDescent="0.25">
      <c r="A475" s="1396" t="s">
        <v>1765</v>
      </c>
      <c r="B475" s="1392"/>
      <c r="C475" s="1392"/>
      <c r="D475" s="1392"/>
      <c r="E475" s="1403"/>
      <c r="F475" s="1403"/>
      <c r="G475" s="1392">
        <v>300000</v>
      </c>
      <c r="H475" s="1392"/>
      <c r="I475" s="1403">
        <v>600000</v>
      </c>
      <c r="J475" s="1403"/>
      <c r="K475" s="1392">
        <f t="shared" si="37"/>
        <v>900000</v>
      </c>
      <c r="M475" s="844"/>
      <c r="N475" s="1401"/>
      <c r="O475" s="844"/>
      <c r="P475" s="787"/>
      <c r="Q475" s="787"/>
      <c r="R475" s="787"/>
      <c r="S475" s="787"/>
      <c r="T475" s="787"/>
      <c r="U475" s="787"/>
      <c r="V475" s="787"/>
      <c r="W475" s="787"/>
      <c r="X475" s="787"/>
      <c r="Y475" s="787"/>
      <c r="Z475" s="787"/>
      <c r="AA475" s="787"/>
      <c r="AB475" s="787"/>
      <c r="AC475" s="787"/>
      <c r="AD475" s="787"/>
      <c r="AE475" s="787"/>
      <c r="AF475" s="787"/>
    </row>
    <row r="476" spans="1:32" x14ac:dyDescent="0.25">
      <c r="A476" s="1370" t="s">
        <v>1766</v>
      </c>
      <c r="B476" s="1392"/>
      <c r="C476" s="1392"/>
      <c r="D476" s="1392"/>
      <c r="E476" s="1392"/>
      <c r="F476" s="1392"/>
      <c r="G476" s="1392">
        <v>300</v>
      </c>
      <c r="H476" s="1392">
        <f>SUM(H475)</f>
        <v>0</v>
      </c>
      <c r="I476" s="1392">
        <v>600</v>
      </c>
      <c r="J476" s="1392">
        <f>SUM(J475)</f>
        <v>0</v>
      </c>
      <c r="K476" s="1392">
        <f t="shared" si="37"/>
        <v>900</v>
      </c>
      <c r="M476" s="844"/>
      <c r="N476" s="1401"/>
      <c r="O476" s="844"/>
      <c r="P476" s="787"/>
      <c r="Q476" s="787"/>
      <c r="R476" s="787"/>
      <c r="S476" s="787"/>
      <c r="T476" s="787"/>
      <c r="U476" s="787"/>
      <c r="V476" s="787"/>
      <c r="W476" s="787"/>
      <c r="X476" s="787"/>
      <c r="Y476" s="787"/>
      <c r="Z476" s="787"/>
      <c r="AA476" s="787"/>
      <c r="AB476" s="787"/>
      <c r="AC476" s="787"/>
      <c r="AD476" s="787"/>
      <c r="AE476" s="787"/>
      <c r="AF476" s="787"/>
    </row>
    <row r="477" spans="1:32" x14ac:dyDescent="0.25">
      <c r="A477" s="1370" t="s">
        <v>1767</v>
      </c>
      <c r="B477" s="1392"/>
      <c r="C477" s="1392"/>
      <c r="D477" s="1392"/>
      <c r="E477" s="1392"/>
      <c r="F477" s="1392"/>
      <c r="G477" s="1392"/>
      <c r="H477" s="1392"/>
      <c r="I477" s="1392">
        <v>150</v>
      </c>
      <c r="J477" s="1392"/>
      <c r="K477" s="1392">
        <f t="shared" si="37"/>
        <v>150</v>
      </c>
      <c r="M477" s="844"/>
      <c r="N477" s="1401"/>
      <c r="O477" s="844"/>
      <c r="P477" s="787"/>
      <c r="Q477" s="787"/>
      <c r="R477" s="787"/>
      <c r="S477" s="787"/>
      <c r="T477" s="787"/>
      <c r="U477" s="787"/>
      <c r="V477" s="787"/>
      <c r="W477" s="787"/>
      <c r="X477" s="787"/>
      <c r="Y477" s="787"/>
      <c r="Z477" s="787"/>
      <c r="AA477" s="787"/>
      <c r="AB477" s="787"/>
      <c r="AC477" s="787"/>
      <c r="AD477" s="787"/>
      <c r="AE477" s="787"/>
      <c r="AF477" s="787"/>
    </row>
    <row r="478" spans="1:32" hidden="1" x14ac:dyDescent="0.25">
      <c r="A478" s="1370" t="s">
        <v>1768</v>
      </c>
      <c r="B478" s="1392"/>
      <c r="C478" s="1392"/>
      <c r="D478" s="1392"/>
      <c r="E478" s="1392"/>
      <c r="F478" s="1392"/>
      <c r="G478" s="1392"/>
      <c r="H478" s="1392"/>
      <c r="I478" s="1392"/>
      <c r="J478" s="1392"/>
      <c r="K478" s="1392">
        <f t="shared" si="37"/>
        <v>0</v>
      </c>
      <c r="M478" s="844"/>
      <c r="N478" s="1401"/>
      <c r="O478" s="844"/>
      <c r="P478" s="787"/>
      <c r="Q478" s="787"/>
      <c r="R478" s="787"/>
      <c r="S478" s="787"/>
      <c r="T478" s="787"/>
      <c r="U478" s="787"/>
      <c r="V478" s="787"/>
      <c r="W478" s="787"/>
      <c r="X478" s="787"/>
      <c r="Y478" s="787"/>
      <c r="Z478" s="787"/>
      <c r="AA478" s="787"/>
      <c r="AB478" s="787"/>
      <c r="AC478" s="787"/>
      <c r="AD478" s="787"/>
      <c r="AE478" s="787"/>
      <c r="AF478" s="787"/>
    </row>
    <row r="479" spans="1:32" hidden="1" x14ac:dyDescent="0.25">
      <c r="A479" s="1364" t="s">
        <v>1769</v>
      </c>
      <c r="B479" s="1392"/>
      <c r="C479" s="1392"/>
      <c r="D479" s="1392"/>
      <c r="E479" s="1403"/>
      <c r="F479" s="1403"/>
      <c r="G479" s="1392">
        <v>50000</v>
      </c>
      <c r="H479" s="1392"/>
      <c r="I479" s="1403"/>
      <c r="J479" s="1403"/>
      <c r="K479" s="1392">
        <f t="shared" si="37"/>
        <v>50000</v>
      </c>
      <c r="M479" s="844"/>
      <c r="N479" s="1401"/>
      <c r="O479" s="844"/>
      <c r="P479" s="787"/>
      <c r="Q479" s="787"/>
      <c r="R479" s="787"/>
      <c r="S479" s="787"/>
      <c r="T479" s="787"/>
      <c r="U479" s="787"/>
      <c r="V479" s="787"/>
      <c r="W479" s="787"/>
      <c r="X479" s="787"/>
      <c r="Y479" s="787"/>
      <c r="Z479" s="787"/>
      <c r="AA479" s="787"/>
      <c r="AB479" s="787"/>
      <c r="AC479" s="787"/>
      <c r="AD479" s="787"/>
      <c r="AE479" s="787"/>
      <c r="AF479" s="787"/>
    </row>
    <row r="480" spans="1:32" ht="16.95" customHeight="1" x14ac:dyDescent="0.25">
      <c r="A480" s="1364" t="s">
        <v>1769</v>
      </c>
      <c r="B480" s="1392"/>
      <c r="C480" s="1392"/>
      <c r="D480" s="1392"/>
      <c r="E480" s="1392"/>
      <c r="F480" s="1392"/>
      <c r="G480" s="1392">
        <v>50</v>
      </c>
      <c r="H480" s="1392">
        <f>SUM(H479:H479)</f>
        <v>0</v>
      </c>
      <c r="I480" s="1392"/>
      <c r="J480" s="1392">
        <f>SUM(J479:J479)</f>
        <v>0</v>
      </c>
      <c r="K480" s="1392">
        <f t="shared" si="37"/>
        <v>50</v>
      </c>
      <c r="M480" s="844"/>
      <c r="N480" s="1401"/>
      <c r="O480" s="844"/>
      <c r="P480" s="787"/>
      <c r="Q480" s="787"/>
      <c r="R480" s="787"/>
      <c r="S480" s="787"/>
      <c r="T480" s="787"/>
      <c r="U480" s="787"/>
      <c r="V480" s="787"/>
      <c r="W480" s="787"/>
      <c r="X480" s="787"/>
      <c r="Y480" s="787"/>
      <c r="Z480" s="787"/>
      <c r="AA480" s="787"/>
      <c r="AB480" s="787"/>
      <c r="AC480" s="787"/>
      <c r="AD480" s="787"/>
      <c r="AE480" s="787"/>
      <c r="AF480" s="787"/>
    </row>
    <row r="481" spans="1:32" ht="28.5" hidden="1" customHeight="1" x14ac:dyDescent="0.25">
      <c r="A481" s="1364" t="s">
        <v>1770</v>
      </c>
      <c r="B481" s="1392"/>
      <c r="C481" s="1392"/>
      <c r="D481" s="1392"/>
      <c r="E481" s="1392"/>
      <c r="F481" s="1392"/>
      <c r="G481" s="1392"/>
      <c r="H481" s="1392"/>
      <c r="I481" s="1392"/>
      <c r="J481" s="1392"/>
      <c r="K481" s="1392">
        <f t="shared" si="37"/>
        <v>0</v>
      </c>
      <c r="M481" s="844"/>
      <c r="N481" s="1401"/>
      <c r="O481" s="844"/>
      <c r="P481" s="787"/>
      <c r="Q481" s="787"/>
      <c r="R481" s="787"/>
      <c r="S481" s="787"/>
      <c r="T481" s="787"/>
      <c r="U481" s="787"/>
      <c r="V481" s="787"/>
      <c r="W481" s="787"/>
      <c r="X481" s="787"/>
      <c r="Y481" s="787"/>
      <c r="Z481" s="787"/>
      <c r="AA481" s="787"/>
      <c r="AB481" s="787"/>
      <c r="AC481" s="787"/>
      <c r="AD481" s="787"/>
      <c r="AE481" s="787"/>
      <c r="AF481" s="787"/>
    </row>
    <row r="482" spans="1:32" ht="28.5" hidden="1" customHeight="1" x14ac:dyDescent="0.25">
      <c r="A482" s="1370" t="s">
        <v>1771</v>
      </c>
      <c r="B482" s="1366"/>
      <c r="C482" s="1366"/>
      <c r="D482" s="1392"/>
      <c r="E482" s="1392"/>
      <c r="F482" s="1392"/>
      <c r="G482" s="1392"/>
      <c r="H482" s="1392"/>
      <c r="I482" s="1366"/>
      <c r="J482" s="1403"/>
      <c r="K482" s="1392">
        <f t="shared" si="37"/>
        <v>0</v>
      </c>
      <c r="M482" s="844"/>
      <c r="N482" s="1401"/>
      <c r="O482" s="844"/>
      <c r="P482" s="787"/>
      <c r="Q482" s="787"/>
      <c r="R482" s="787"/>
      <c r="S482" s="787"/>
      <c r="T482" s="787"/>
      <c r="U482" s="787"/>
      <c r="V482" s="787"/>
      <c r="W482" s="787"/>
      <c r="X482" s="787"/>
      <c r="Y482" s="787"/>
      <c r="Z482" s="787"/>
      <c r="AA482" s="787"/>
      <c r="AB482" s="787"/>
      <c r="AC482" s="787"/>
      <c r="AD482" s="787"/>
      <c r="AE482" s="787"/>
      <c r="AF482" s="787"/>
    </row>
    <row r="483" spans="1:32" hidden="1" x14ac:dyDescent="0.25">
      <c r="A483" s="1370" t="s">
        <v>1771</v>
      </c>
      <c r="B483" s="1366"/>
      <c r="C483" s="1366"/>
      <c r="D483" s="1392"/>
      <c r="E483" s="1392"/>
      <c r="F483" s="1392"/>
      <c r="G483" s="1392"/>
      <c r="H483" s="1392"/>
      <c r="I483" s="1366"/>
      <c r="J483" s="1403"/>
      <c r="K483" s="1392">
        <f t="shared" si="37"/>
        <v>0</v>
      </c>
      <c r="M483" s="844"/>
      <c r="N483" s="1401"/>
      <c r="O483" s="844"/>
      <c r="P483" s="787"/>
      <c r="Q483" s="787"/>
      <c r="R483" s="787"/>
      <c r="S483" s="787"/>
      <c r="T483" s="787"/>
      <c r="U483" s="787"/>
      <c r="V483" s="787"/>
      <c r="W483" s="787"/>
      <c r="X483" s="787"/>
      <c r="Y483" s="787"/>
      <c r="Z483" s="787"/>
      <c r="AA483" s="787"/>
      <c r="AB483" s="787"/>
      <c r="AC483" s="787"/>
      <c r="AD483" s="787"/>
      <c r="AE483" s="787"/>
      <c r="AF483" s="787"/>
    </row>
    <row r="484" spans="1:32" hidden="1" x14ac:dyDescent="0.25">
      <c r="A484" s="1370" t="s">
        <v>1771</v>
      </c>
      <c r="B484" s="1366"/>
      <c r="C484" s="1366"/>
      <c r="D484" s="1392"/>
      <c r="E484" s="1392"/>
      <c r="F484" s="1392"/>
      <c r="G484" s="1392"/>
      <c r="H484" s="1392"/>
      <c r="I484" s="1366">
        <v>800000</v>
      </c>
      <c r="J484" s="1403"/>
      <c r="K484" s="1392">
        <f t="shared" si="37"/>
        <v>800000</v>
      </c>
      <c r="M484" s="844"/>
      <c r="N484" s="1401"/>
      <c r="O484" s="844"/>
      <c r="P484" s="787"/>
      <c r="Q484" s="787"/>
      <c r="R484" s="787"/>
      <c r="S484" s="787"/>
      <c r="T484" s="787"/>
      <c r="U484" s="787"/>
      <c r="V484" s="787"/>
      <c r="W484" s="787"/>
      <c r="X484" s="787"/>
      <c r="Y484" s="787"/>
      <c r="Z484" s="787"/>
      <c r="AA484" s="787"/>
      <c r="AB484" s="787"/>
      <c r="AC484" s="787"/>
      <c r="AD484" s="787"/>
      <c r="AE484" s="787"/>
      <c r="AF484" s="787"/>
    </row>
    <row r="485" spans="1:32" ht="16.2" customHeight="1" x14ac:dyDescent="0.25">
      <c r="A485" s="1370" t="s">
        <v>1888</v>
      </c>
      <c r="B485" s="1366"/>
      <c r="C485" s="1366"/>
      <c r="D485" s="1366"/>
      <c r="E485" s="1366"/>
      <c r="F485" s="1366"/>
      <c r="G485" s="1366"/>
      <c r="H485" s="1366">
        <f>SUM(H482:H484)</f>
        <v>0</v>
      </c>
      <c r="I485" s="1366">
        <v>800</v>
      </c>
      <c r="J485" s="1366">
        <f>SUM(J482:J484)</f>
        <v>0</v>
      </c>
      <c r="K485" s="1392">
        <f t="shared" si="37"/>
        <v>800</v>
      </c>
      <c r="M485" s="844"/>
      <c r="N485" s="1401"/>
      <c r="O485" s="844"/>
      <c r="P485" s="787"/>
      <c r="Q485" s="787"/>
      <c r="R485" s="787"/>
      <c r="S485" s="787"/>
      <c r="T485" s="787"/>
      <c r="U485" s="787"/>
      <c r="V485" s="787"/>
      <c r="W485" s="787"/>
      <c r="X485" s="787"/>
      <c r="Y485" s="787"/>
      <c r="Z485" s="787"/>
      <c r="AA485" s="787"/>
      <c r="AB485" s="787"/>
      <c r="AC485" s="787"/>
      <c r="AD485" s="787"/>
      <c r="AE485" s="787"/>
      <c r="AF485" s="787"/>
    </row>
    <row r="486" spans="1:32" hidden="1" x14ac:dyDescent="0.25">
      <c r="A486" s="1370" t="s">
        <v>1772</v>
      </c>
      <c r="B486" s="1366"/>
      <c r="C486" s="1366"/>
      <c r="D486" s="1366"/>
      <c r="E486" s="1366"/>
      <c r="F486" s="1366"/>
      <c r="G486" s="1366"/>
      <c r="H486" s="1366"/>
      <c r="I486" s="1366"/>
      <c r="J486" s="1366"/>
      <c r="K486" s="1392">
        <f t="shared" si="37"/>
        <v>0</v>
      </c>
      <c r="M486" s="844"/>
      <c r="N486" s="1401"/>
      <c r="O486" s="844"/>
      <c r="P486" s="787"/>
      <c r="Q486" s="787"/>
      <c r="R486" s="787"/>
      <c r="S486" s="787"/>
      <c r="T486" s="787"/>
      <c r="U486" s="787"/>
      <c r="V486" s="787"/>
      <c r="W486" s="787"/>
      <c r="X486" s="787"/>
      <c r="Y486" s="787"/>
      <c r="Z486" s="787"/>
      <c r="AA486" s="787"/>
      <c r="AB486" s="787"/>
      <c r="AC486" s="787"/>
      <c r="AD486" s="787"/>
      <c r="AE486" s="787"/>
      <c r="AF486" s="787"/>
    </row>
    <row r="487" spans="1:32" ht="18" customHeight="1" x14ac:dyDescent="0.25">
      <c r="A487" s="1370" t="s">
        <v>1773</v>
      </c>
      <c r="B487" s="1366"/>
      <c r="C487" s="1366"/>
      <c r="D487" s="1366"/>
      <c r="E487" s="1366"/>
      <c r="F487" s="1366"/>
      <c r="G487" s="1366">
        <v>1137</v>
      </c>
      <c r="H487" s="1366"/>
      <c r="I487" s="1366">
        <v>625</v>
      </c>
      <c r="J487" s="1366"/>
      <c r="K487" s="1392">
        <f t="shared" si="37"/>
        <v>1762</v>
      </c>
      <c r="M487" s="844"/>
      <c r="N487" s="1401"/>
      <c r="O487" s="844"/>
      <c r="P487" s="787"/>
      <c r="Q487" s="787"/>
      <c r="R487" s="787"/>
      <c r="S487" s="787"/>
      <c r="T487" s="787"/>
      <c r="U487" s="787"/>
      <c r="V487" s="787"/>
      <c r="W487" s="787"/>
      <c r="X487" s="787"/>
      <c r="Y487" s="787"/>
      <c r="Z487" s="787"/>
      <c r="AA487" s="787"/>
      <c r="AB487" s="787"/>
      <c r="AC487" s="787"/>
      <c r="AD487" s="787"/>
      <c r="AE487" s="787"/>
      <c r="AF487" s="787"/>
    </row>
    <row r="488" spans="1:32" ht="33" hidden="1" customHeight="1" x14ac:dyDescent="0.25">
      <c r="A488" s="1370" t="s">
        <v>1790</v>
      </c>
      <c r="B488" s="1366"/>
      <c r="C488" s="1366"/>
      <c r="D488" s="1366"/>
      <c r="E488" s="1366"/>
      <c r="F488" s="1366"/>
      <c r="G488" s="1366"/>
      <c r="H488" s="1366"/>
      <c r="I488" s="1366"/>
      <c r="J488" s="1366"/>
      <c r="K488" s="1392">
        <f t="shared" si="37"/>
        <v>0</v>
      </c>
      <c r="M488" s="844"/>
      <c r="N488" s="1401"/>
      <c r="O488" s="844"/>
      <c r="P488" s="787"/>
      <c r="Q488" s="787"/>
      <c r="R488" s="787"/>
      <c r="S488" s="787"/>
      <c r="T488" s="787"/>
      <c r="U488" s="787"/>
      <c r="V488" s="787"/>
      <c r="W488" s="787"/>
      <c r="X488" s="787"/>
      <c r="Y488" s="787"/>
      <c r="Z488" s="787"/>
      <c r="AA488" s="787"/>
      <c r="AB488" s="787"/>
      <c r="AC488" s="787"/>
      <c r="AD488" s="787"/>
      <c r="AE488" s="787"/>
      <c r="AF488" s="787"/>
    </row>
    <row r="489" spans="1:32" ht="18" customHeight="1" x14ac:dyDescent="0.25">
      <c r="A489" s="1370" t="s">
        <v>1775</v>
      </c>
      <c r="B489" s="1366"/>
      <c r="C489" s="1366"/>
      <c r="D489" s="1392"/>
      <c r="E489" s="1392"/>
      <c r="F489" s="1392"/>
      <c r="G489" s="1392">
        <v>100</v>
      </c>
      <c r="H489" s="1392"/>
      <c r="I489" s="1403"/>
      <c r="J489" s="1403"/>
      <c r="K489" s="1392">
        <f t="shared" si="37"/>
        <v>100</v>
      </c>
      <c r="L489" s="1404"/>
      <c r="M489" s="1401"/>
      <c r="N489" s="1401"/>
      <c r="O489" s="844"/>
      <c r="P489" s="787"/>
      <c r="Q489" s="787"/>
      <c r="R489" s="787"/>
      <c r="S489" s="787"/>
      <c r="T489" s="787"/>
      <c r="U489" s="787"/>
      <c r="V489" s="787"/>
      <c r="W489" s="787"/>
      <c r="X489" s="787"/>
      <c r="Y489" s="787"/>
      <c r="Z489" s="787"/>
      <c r="AA489" s="787"/>
      <c r="AB489" s="787"/>
      <c r="AC489" s="787"/>
      <c r="AD489" s="787"/>
      <c r="AE489" s="787"/>
      <c r="AF489" s="787"/>
    </row>
    <row r="490" spans="1:32" ht="13.95" customHeight="1" x14ac:dyDescent="0.25">
      <c r="A490" s="1370" t="s">
        <v>1776</v>
      </c>
      <c r="B490" s="1366"/>
      <c r="C490" s="1366"/>
      <c r="D490" s="1392"/>
      <c r="E490" s="1392"/>
      <c r="F490" s="1392"/>
      <c r="G490" s="1392"/>
      <c r="H490" s="1392"/>
      <c r="I490" s="1403">
        <v>400</v>
      </c>
      <c r="J490" s="1403">
        <v>650000</v>
      </c>
      <c r="K490" s="1392">
        <f t="shared" si="37"/>
        <v>400</v>
      </c>
      <c r="N490" s="1401"/>
      <c r="O490" s="844"/>
      <c r="P490" s="787"/>
      <c r="Q490" s="787"/>
      <c r="R490" s="787"/>
      <c r="S490" s="787"/>
      <c r="T490" s="787"/>
      <c r="U490" s="787"/>
      <c r="V490" s="787"/>
      <c r="W490" s="787"/>
      <c r="X490" s="787"/>
      <c r="Y490" s="787"/>
      <c r="Z490" s="787"/>
      <c r="AA490" s="787"/>
      <c r="AB490" s="787"/>
      <c r="AC490" s="787"/>
      <c r="AD490" s="787"/>
      <c r="AE490" s="787"/>
      <c r="AF490" s="787"/>
    </row>
    <row r="491" spans="1:32" ht="13.95" customHeight="1" x14ac:dyDescent="0.25">
      <c r="A491" s="1370" t="s">
        <v>1777</v>
      </c>
      <c r="B491" s="1366"/>
      <c r="C491" s="1366"/>
      <c r="D491" s="1366"/>
      <c r="E491" s="1366"/>
      <c r="F491" s="1366"/>
      <c r="G491" s="1366">
        <v>200</v>
      </c>
      <c r="H491" s="1366">
        <f>SUM(H489:H490)</f>
        <v>0</v>
      </c>
      <c r="I491" s="1366">
        <v>1375</v>
      </c>
      <c r="J491" s="1366">
        <f>SUM(J489:J490)</f>
        <v>650000</v>
      </c>
      <c r="K491" s="1366">
        <f t="shared" si="37"/>
        <v>1575</v>
      </c>
      <c r="M491" s="844"/>
      <c r="N491" s="1401"/>
      <c r="O491" s="844"/>
      <c r="P491" s="787"/>
      <c r="Q491" s="787"/>
      <c r="R491" s="787"/>
      <c r="S491" s="787"/>
      <c r="T491" s="787"/>
      <c r="U491" s="787"/>
      <c r="V491" s="787"/>
      <c r="W491" s="787"/>
      <c r="X491" s="787"/>
      <c r="Y491" s="787"/>
      <c r="Z491" s="787"/>
      <c r="AA491" s="787"/>
      <c r="AB491" s="787"/>
      <c r="AC491" s="787"/>
      <c r="AD491" s="787"/>
      <c r="AE491" s="787"/>
      <c r="AF491" s="787"/>
    </row>
    <row r="492" spans="1:32" ht="45" hidden="1" customHeight="1" x14ac:dyDescent="0.25">
      <c r="A492" s="1370" t="s">
        <v>1774</v>
      </c>
      <c r="B492" s="1366"/>
      <c r="C492" s="1366"/>
      <c r="D492" s="1392"/>
      <c r="E492" s="1392"/>
      <c r="F492" s="1392"/>
      <c r="G492" s="1392"/>
      <c r="H492" s="1392"/>
      <c r="I492" s="1366"/>
      <c r="J492" s="1403"/>
      <c r="K492" s="1392">
        <f t="shared" si="37"/>
        <v>0</v>
      </c>
      <c r="M492" s="844"/>
      <c r="N492" s="1401"/>
      <c r="O492" s="844"/>
      <c r="P492" s="787"/>
      <c r="Q492" s="787"/>
      <c r="R492" s="787"/>
      <c r="S492" s="787"/>
      <c r="T492" s="787"/>
      <c r="U492" s="787"/>
      <c r="V492" s="787"/>
      <c r="W492" s="787"/>
      <c r="X492" s="787"/>
      <c r="Y492" s="787"/>
      <c r="Z492" s="787"/>
      <c r="AA492" s="787"/>
      <c r="AB492" s="787"/>
      <c r="AC492" s="787"/>
      <c r="AD492" s="787"/>
      <c r="AE492" s="787"/>
      <c r="AF492" s="787"/>
    </row>
    <row r="493" spans="1:32" hidden="1" x14ac:dyDescent="0.25">
      <c r="A493" s="1370" t="s">
        <v>1778</v>
      </c>
      <c r="B493" s="1366"/>
      <c r="C493" s="1366"/>
      <c r="D493" s="1392"/>
      <c r="E493" s="1392"/>
      <c r="F493" s="1392"/>
      <c r="G493" s="1392"/>
      <c r="H493" s="1392"/>
      <c r="I493" s="1403">
        <v>1375000</v>
      </c>
      <c r="J493" s="1403"/>
      <c r="K493" s="1392">
        <f t="shared" si="37"/>
        <v>1375000</v>
      </c>
      <c r="L493" s="1404"/>
      <c r="M493" s="844"/>
      <c r="N493" s="1411"/>
      <c r="O493" s="844"/>
      <c r="P493" s="787"/>
      <c r="Q493" s="787"/>
      <c r="R493" s="787"/>
      <c r="S493" s="787"/>
      <c r="T493" s="787"/>
      <c r="U493" s="787"/>
      <c r="V493" s="787"/>
      <c r="W493" s="787"/>
      <c r="X493" s="787"/>
      <c r="Y493" s="787"/>
      <c r="Z493" s="787"/>
      <c r="AA493" s="787"/>
      <c r="AB493" s="787"/>
      <c r="AC493" s="787"/>
      <c r="AD493" s="787"/>
      <c r="AE493" s="787"/>
      <c r="AF493" s="787"/>
    </row>
    <row r="494" spans="1:32" hidden="1" x14ac:dyDescent="0.25">
      <c r="A494" s="1370" t="s">
        <v>1778</v>
      </c>
      <c r="B494" s="1366"/>
      <c r="C494" s="1366"/>
      <c r="D494" s="1392"/>
      <c r="E494" s="1392"/>
      <c r="F494" s="1392"/>
      <c r="G494" s="1392">
        <v>200000</v>
      </c>
      <c r="H494" s="1392"/>
      <c r="I494" s="1403"/>
      <c r="J494" s="1403"/>
      <c r="K494" s="1392">
        <f t="shared" si="37"/>
        <v>200000</v>
      </c>
      <c r="L494" s="1404"/>
      <c r="M494" s="844"/>
      <c r="N494" s="1411"/>
      <c r="O494" s="844"/>
      <c r="P494" s="787"/>
      <c r="Q494" s="787"/>
      <c r="R494" s="787"/>
      <c r="S494" s="787"/>
      <c r="T494" s="787"/>
      <c r="U494" s="787"/>
      <c r="V494" s="787"/>
      <c r="W494" s="787"/>
      <c r="X494" s="787"/>
      <c r="Y494" s="787"/>
      <c r="Z494" s="787"/>
      <c r="AA494" s="787"/>
      <c r="AB494" s="787"/>
      <c r="AC494" s="787"/>
      <c r="AD494" s="787"/>
      <c r="AE494" s="787"/>
      <c r="AF494" s="787"/>
    </row>
    <row r="495" spans="1:32" ht="14.4" customHeight="1" x14ac:dyDescent="0.25">
      <c r="A495" s="1364" t="s">
        <v>2345</v>
      </c>
      <c r="B495" s="1392"/>
      <c r="C495" s="1392"/>
      <c r="D495" s="1392"/>
      <c r="E495" s="1392"/>
      <c r="F495" s="1392"/>
      <c r="G495" s="1392">
        <v>164</v>
      </c>
      <c r="H495" s="1392"/>
      <c r="I495" s="1392"/>
      <c r="J495" s="1392"/>
      <c r="K495" s="1392">
        <f t="shared" si="37"/>
        <v>164</v>
      </c>
      <c r="M495" s="844"/>
      <c r="N495" s="1401"/>
      <c r="O495" s="844"/>
      <c r="P495" s="787"/>
      <c r="Q495" s="787"/>
      <c r="R495" s="787"/>
      <c r="S495" s="787"/>
      <c r="T495" s="787"/>
      <c r="U495" s="787"/>
      <c r="V495" s="787"/>
      <c r="W495" s="787"/>
      <c r="X495" s="787"/>
      <c r="Y495" s="787"/>
      <c r="Z495" s="787"/>
      <c r="AA495" s="787"/>
      <c r="AB495" s="787"/>
      <c r="AC495" s="787"/>
      <c r="AD495" s="787"/>
      <c r="AE495" s="787"/>
      <c r="AF495" s="787"/>
    </row>
    <row r="496" spans="1:32" hidden="1" x14ac:dyDescent="0.25">
      <c r="A496" s="1370" t="s">
        <v>1779</v>
      </c>
      <c r="B496" s="1366"/>
      <c r="C496" s="1366"/>
      <c r="D496" s="1392"/>
      <c r="E496" s="1392"/>
      <c r="F496" s="1392"/>
      <c r="G496" s="1392"/>
      <c r="H496" s="1392"/>
      <c r="I496" s="1403"/>
      <c r="J496" s="1403"/>
      <c r="K496" s="1366">
        <f t="shared" si="37"/>
        <v>0</v>
      </c>
      <c r="M496" s="844"/>
      <c r="N496" s="1401"/>
      <c r="O496" s="844"/>
      <c r="P496" s="787"/>
      <c r="Q496" s="787"/>
      <c r="R496" s="787"/>
      <c r="S496" s="787"/>
      <c r="T496" s="787"/>
      <c r="U496" s="787"/>
      <c r="V496" s="787"/>
      <c r="W496" s="787"/>
      <c r="X496" s="787"/>
      <c r="Y496" s="787"/>
      <c r="Z496" s="787"/>
      <c r="AA496" s="787"/>
      <c r="AB496" s="787"/>
      <c r="AC496" s="787"/>
      <c r="AD496" s="787"/>
      <c r="AE496" s="787"/>
      <c r="AF496" s="787"/>
    </row>
    <row r="497" spans="1:32" hidden="1" x14ac:dyDescent="0.25">
      <c r="A497" s="1370" t="s">
        <v>1779</v>
      </c>
      <c r="B497" s="1366"/>
      <c r="C497" s="1366"/>
      <c r="D497" s="1392"/>
      <c r="E497" s="1392"/>
      <c r="F497" s="1392"/>
      <c r="G497" s="1392"/>
      <c r="H497" s="1392"/>
      <c r="I497" s="1403"/>
      <c r="J497" s="1403"/>
      <c r="K497" s="1366">
        <f t="shared" si="37"/>
        <v>0</v>
      </c>
      <c r="M497" s="844"/>
      <c r="N497" s="1401"/>
      <c r="O497" s="844"/>
      <c r="P497" s="787"/>
      <c r="Q497" s="787"/>
      <c r="R497" s="787"/>
      <c r="S497" s="787"/>
      <c r="T497" s="787"/>
      <c r="U497" s="787"/>
      <c r="V497" s="787"/>
      <c r="W497" s="787"/>
      <c r="X497" s="787"/>
      <c r="Y497" s="787"/>
      <c r="Z497" s="787"/>
      <c r="AA497" s="787"/>
      <c r="AB497" s="787"/>
      <c r="AC497" s="787"/>
      <c r="AD497" s="787"/>
      <c r="AE497" s="787"/>
      <c r="AF497" s="787"/>
    </row>
    <row r="498" spans="1:32" hidden="1" x14ac:dyDescent="0.25">
      <c r="A498" s="1370" t="s">
        <v>1779</v>
      </c>
      <c r="B498" s="1366"/>
      <c r="C498" s="1366"/>
      <c r="D498" s="1392"/>
      <c r="E498" s="1392"/>
      <c r="F498" s="1392"/>
      <c r="G498" s="1392"/>
      <c r="H498" s="1392"/>
      <c r="I498" s="1403"/>
      <c r="J498" s="1403"/>
      <c r="K498" s="1366">
        <f t="shared" si="37"/>
        <v>0</v>
      </c>
      <c r="M498" s="844"/>
      <c r="N498" s="1401"/>
      <c r="O498" s="844"/>
      <c r="P498" s="787"/>
      <c r="Q498" s="787"/>
      <c r="R498" s="787"/>
      <c r="S498" s="787"/>
      <c r="T498" s="787"/>
      <c r="U498" s="787"/>
      <c r="V498" s="787"/>
      <c r="W498" s="787"/>
      <c r="X498" s="787"/>
      <c r="Y498" s="787"/>
      <c r="Z498" s="787"/>
      <c r="AA498" s="787"/>
      <c r="AB498" s="787"/>
      <c r="AC498" s="787"/>
      <c r="AD498" s="787"/>
      <c r="AE498" s="787"/>
      <c r="AF498" s="787"/>
    </row>
    <row r="499" spans="1:32" ht="30.75" hidden="1" customHeight="1" x14ac:dyDescent="0.25">
      <c r="A499" s="1370" t="s">
        <v>2346</v>
      </c>
      <c r="B499" s="1366"/>
      <c r="C499" s="1366">
        <f>SUM(C496:C498)</f>
        <v>0</v>
      </c>
      <c r="D499" s="1366">
        <f>SUM(D496:D498)</f>
        <v>0</v>
      </c>
      <c r="E499" s="1366"/>
      <c r="F499" s="1366"/>
      <c r="G499" s="1366">
        <f>SUM(G496:G498)</f>
        <v>0</v>
      </c>
      <c r="H499" s="1366"/>
      <c r="I499" s="1366">
        <f>SUM(I496:I498)</f>
        <v>0</v>
      </c>
      <c r="J499" s="1366">
        <f>SUM(J496:J498)</f>
        <v>0</v>
      </c>
      <c r="K499" s="1366">
        <f t="shared" si="37"/>
        <v>0</v>
      </c>
      <c r="M499" s="844"/>
      <c r="N499" s="1401"/>
      <c r="O499" s="844"/>
      <c r="P499" s="787"/>
      <c r="Q499" s="787"/>
      <c r="R499" s="787"/>
      <c r="S499" s="787"/>
      <c r="T499" s="787"/>
      <c r="U499" s="787"/>
      <c r="V499" s="787"/>
      <c r="W499" s="787"/>
      <c r="X499" s="787"/>
      <c r="Y499" s="787"/>
      <c r="Z499" s="787"/>
      <c r="AA499" s="787"/>
      <c r="AB499" s="787"/>
      <c r="AC499" s="787"/>
      <c r="AD499" s="787"/>
      <c r="AE499" s="787"/>
      <c r="AF499" s="787"/>
    </row>
    <row r="500" spans="1:32" ht="31.5" hidden="1" customHeight="1" x14ac:dyDescent="0.25">
      <c r="A500" s="1370"/>
      <c r="B500" s="1366"/>
      <c r="C500" s="1366"/>
      <c r="D500" s="1392"/>
      <c r="E500" s="1392"/>
      <c r="F500" s="1392"/>
      <c r="G500" s="1392"/>
      <c r="H500" s="1392"/>
      <c r="I500" s="1403"/>
      <c r="J500" s="1403"/>
      <c r="K500" s="1366">
        <f t="shared" si="37"/>
        <v>0</v>
      </c>
      <c r="M500" s="844"/>
      <c r="N500" s="1401"/>
      <c r="O500" s="844"/>
      <c r="P500" s="787"/>
      <c r="Q500" s="787"/>
      <c r="R500" s="787"/>
      <c r="S500" s="787"/>
      <c r="T500" s="787"/>
      <c r="U500" s="787"/>
      <c r="V500" s="787"/>
      <c r="W500" s="787"/>
      <c r="X500" s="787"/>
      <c r="Y500" s="787"/>
      <c r="Z500" s="787"/>
      <c r="AA500" s="787"/>
      <c r="AB500" s="787"/>
      <c r="AC500" s="787"/>
      <c r="AD500" s="787"/>
      <c r="AE500" s="787"/>
      <c r="AF500" s="787"/>
    </row>
    <row r="501" spans="1:32" ht="29.25" hidden="1" customHeight="1" x14ac:dyDescent="0.25">
      <c r="A501" s="1370" t="s">
        <v>1781</v>
      </c>
      <c r="B501" s="1366"/>
      <c r="C501" s="1366"/>
      <c r="D501" s="1392"/>
      <c r="E501" s="1392"/>
      <c r="F501" s="1392"/>
      <c r="G501" s="1392"/>
      <c r="H501" s="1392"/>
      <c r="I501" s="1403"/>
      <c r="J501" s="1403"/>
      <c r="K501" s="1366">
        <f t="shared" si="37"/>
        <v>0</v>
      </c>
      <c r="M501" s="844"/>
      <c r="N501" s="1401"/>
      <c r="O501" s="844"/>
      <c r="P501" s="787"/>
      <c r="Q501" s="787"/>
      <c r="R501" s="787"/>
      <c r="S501" s="787"/>
      <c r="T501" s="787"/>
      <c r="U501" s="787"/>
      <c r="V501" s="787"/>
      <c r="W501" s="787"/>
      <c r="X501" s="787"/>
      <c r="Y501" s="787"/>
      <c r="Z501" s="787"/>
      <c r="AA501" s="787"/>
      <c r="AB501" s="787"/>
      <c r="AC501" s="787"/>
      <c r="AD501" s="787"/>
      <c r="AE501" s="787"/>
      <c r="AF501" s="787"/>
    </row>
    <row r="502" spans="1:32" hidden="1" x14ac:dyDescent="0.25">
      <c r="A502" s="1370" t="s">
        <v>1780</v>
      </c>
      <c r="B502" s="1366"/>
      <c r="C502" s="1366"/>
      <c r="D502" s="1392"/>
      <c r="E502" s="1392"/>
      <c r="F502" s="1392"/>
      <c r="G502" s="1392"/>
      <c r="H502" s="1392"/>
      <c r="I502" s="1403"/>
      <c r="J502" s="1403"/>
      <c r="K502" s="1366">
        <f t="shared" si="37"/>
        <v>0</v>
      </c>
      <c r="M502" s="844"/>
      <c r="N502" s="1401"/>
      <c r="O502" s="844"/>
      <c r="P502" s="787"/>
      <c r="Q502" s="787"/>
      <c r="R502" s="787"/>
      <c r="S502" s="787"/>
      <c r="T502" s="787"/>
      <c r="U502" s="787"/>
      <c r="V502" s="787"/>
      <c r="W502" s="787"/>
      <c r="X502" s="787"/>
      <c r="Y502" s="787"/>
      <c r="Z502" s="787"/>
      <c r="AA502" s="787"/>
      <c r="AB502" s="787"/>
      <c r="AC502" s="787"/>
      <c r="AD502" s="787"/>
      <c r="AE502" s="787"/>
      <c r="AF502" s="787"/>
    </row>
    <row r="503" spans="1:32" hidden="1" x14ac:dyDescent="0.25">
      <c r="A503" s="1364" t="s">
        <v>1782</v>
      </c>
      <c r="B503" s="1392"/>
      <c r="C503" s="1392"/>
      <c r="D503" s="1392"/>
      <c r="E503" s="1403"/>
      <c r="F503" s="1403"/>
      <c r="G503" s="1392"/>
      <c r="H503" s="1392"/>
      <c r="I503" s="1403">
        <v>200000</v>
      </c>
      <c r="J503" s="1403"/>
      <c r="K503" s="1366">
        <f t="shared" si="37"/>
        <v>200000</v>
      </c>
      <c r="M503" s="844"/>
      <c r="N503" s="1401"/>
      <c r="O503" s="844"/>
      <c r="P503" s="787"/>
      <c r="Q503" s="787"/>
      <c r="R503" s="787"/>
      <c r="S503" s="787"/>
      <c r="T503" s="787"/>
      <c r="U503" s="787"/>
      <c r="V503" s="787"/>
      <c r="W503" s="787"/>
      <c r="X503" s="787"/>
      <c r="Y503" s="787"/>
      <c r="Z503" s="787"/>
      <c r="AA503" s="787"/>
      <c r="AB503" s="787"/>
      <c r="AC503" s="787"/>
      <c r="AD503" s="787"/>
      <c r="AE503" s="787"/>
      <c r="AF503" s="787"/>
    </row>
    <row r="504" spans="1:32" ht="18.600000000000001" customHeight="1" x14ac:dyDescent="0.25">
      <c r="A504" s="1364" t="s">
        <v>2347</v>
      </c>
      <c r="B504" s="1392"/>
      <c r="C504" s="1392">
        <v>500</v>
      </c>
      <c r="D504" s="1392"/>
      <c r="E504" s="1392"/>
      <c r="F504" s="1392"/>
      <c r="G504" s="1392"/>
      <c r="H504" s="1392"/>
      <c r="I504" s="1392">
        <v>1432</v>
      </c>
      <c r="J504" s="1392"/>
      <c r="K504" s="1392">
        <f t="shared" si="37"/>
        <v>1932</v>
      </c>
      <c r="M504" s="844"/>
      <c r="N504" s="1401"/>
      <c r="O504" s="844"/>
      <c r="P504" s="787"/>
      <c r="Q504" s="787"/>
      <c r="R504" s="787"/>
      <c r="S504" s="787"/>
      <c r="T504" s="787"/>
      <c r="U504" s="787"/>
      <c r="V504" s="787"/>
      <c r="W504" s="787"/>
      <c r="X504" s="787"/>
      <c r="Y504" s="787"/>
      <c r="Z504" s="787"/>
      <c r="AA504" s="787"/>
      <c r="AB504" s="787"/>
      <c r="AC504" s="787"/>
      <c r="AD504" s="787"/>
      <c r="AE504" s="787"/>
      <c r="AF504" s="787"/>
    </row>
    <row r="505" spans="1:32" ht="30" hidden="1" customHeight="1" x14ac:dyDescent="0.25">
      <c r="A505" s="1364" t="s">
        <v>2348</v>
      </c>
      <c r="B505" s="1392"/>
      <c r="C505" s="1392"/>
      <c r="D505" s="1392"/>
      <c r="E505" s="1392"/>
      <c r="F505" s="1392"/>
      <c r="G505" s="1392"/>
      <c r="H505" s="1392"/>
      <c r="I505" s="1392"/>
      <c r="J505" s="1392"/>
      <c r="K505" s="1366">
        <f t="shared" si="37"/>
        <v>0</v>
      </c>
      <c r="M505" s="844"/>
      <c r="N505" s="1401"/>
      <c r="O505" s="844"/>
      <c r="P505" s="787"/>
      <c r="Q505" s="787"/>
      <c r="R505" s="787"/>
      <c r="S505" s="787"/>
      <c r="T505" s="787"/>
      <c r="U505" s="787"/>
      <c r="V505" s="787"/>
      <c r="W505" s="787"/>
      <c r="X505" s="787"/>
      <c r="Y505" s="787"/>
      <c r="Z505" s="787"/>
      <c r="AA505" s="787"/>
      <c r="AB505" s="787"/>
      <c r="AC505" s="787"/>
      <c r="AD505" s="787"/>
      <c r="AE505" s="787"/>
      <c r="AF505" s="787"/>
    </row>
    <row r="506" spans="1:32" ht="18" customHeight="1" x14ac:dyDescent="0.25">
      <c r="A506" s="1364" t="s">
        <v>1782</v>
      </c>
      <c r="B506" s="1392"/>
      <c r="C506" s="1392"/>
      <c r="D506" s="1392"/>
      <c r="E506" s="1392"/>
      <c r="F506" s="1392"/>
      <c r="G506" s="1392"/>
      <c r="H506" s="1392">
        <f>SUM(H505:H505)</f>
        <v>0</v>
      </c>
      <c r="I506" s="1392">
        <v>200</v>
      </c>
      <c r="J506" s="1392">
        <f>SUM(J505:J505)</f>
        <v>0</v>
      </c>
      <c r="K506" s="1366">
        <f t="shared" si="37"/>
        <v>200</v>
      </c>
      <c r="L506" s="1891"/>
      <c r="M506" s="1891"/>
      <c r="N506" s="1401"/>
      <c r="O506" s="844"/>
      <c r="P506" s="787"/>
      <c r="Q506" s="787"/>
      <c r="R506" s="787"/>
      <c r="S506" s="787"/>
      <c r="T506" s="787"/>
      <c r="U506" s="787"/>
      <c r="V506" s="787"/>
      <c r="W506" s="787"/>
      <c r="X506" s="787"/>
      <c r="Y506" s="787"/>
      <c r="Z506" s="787"/>
      <c r="AA506" s="787"/>
      <c r="AB506" s="787"/>
      <c r="AC506" s="787"/>
      <c r="AD506" s="787"/>
      <c r="AE506" s="787"/>
      <c r="AF506" s="787"/>
    </row>
    <row r="507" spans="1:32" ht="17.399999999999999" customHeight="1" x14ac:dyDescent="0.25">
      <c r="A507" s="1364" t="s">
        <v>1783</v>
      </c>
      <c r="B507" s="1392"/>
      <c r="C507" s="1392"/>
      <c r="D507" s="1392"/>
      <c r="E507" s="1392"/>
      <c r="F507" s="1392"/>
      <c r="G507" s="1392"/>
      <c r="H507" s="1392"/>
      <c r="I507" s="1392">
        <v>300</v>
      </c>
      <c r="J507" s="1392"/>
      <c r="K507" s="1366">
        <f t="shared" si="37"/>
        <v>300</v>
      </c>
      <c r="L507" s="1402"/>
      <c r="M507" s="844"/>
      <c r="N507" s="1401"/>
      <c r="O507" s="844"/>
      <c r="P507" s="787"/>
      <c r="Q507" s="787"/>
      <c r="R507" s="787"/>
      <c r="S507" s="787"/>
      <c r="T507" s="787"/>
      <c r="U507" s="787"/>
      <c r="V507" s="787"/>
      <c r="W507" s="787"/>
      <c r="X507" s="787"/>
      <c r="Y507" s="787"/>
      <c r="Z507" s="787"/>
      <c r="AA507" s="787"/>
      <c r="AB507" s="787"/>
      <c r="AC507" s="787"/>
      <c r="AD507" s="787"/>
      <c r="AE507" s="787"/>
      <c r="AF507" s="787"/>
    </row>
    <row r="508" spans="1:32" ht="18.600000000000001" customHeight="1" x14ac:dyDescent="0.25">
      <c r="A508" s="1359" t="s">
        <v>1753</v>
      </c>
      <c r="B508" s="1393"/>
      <c r="C508" s="1395"/>
      <c r="D508" s="1395"/>
      <c r="E508" s="1395"/>
      <c r="F508" s="1395"/>
      <c r="G508" s="1395"/>
      <c r="H508" s="1395"/>
      <c r="I508" s="1395">
        <v>12000</v>
      </c>
      <c r="J508" s="1395"/>
      <c r="K508" s="1395">
        <f t="shared" si="37"/>
        <v>12000</v>
      </c>
      <c r="M508" s="844"/>
      <c r="N508" s="1401"/>
      <c r="O508" s="844"/>
      <c r="P508" s="787"/>
      <c r="Q508" s="787"/>
      <c r="R508" s="787"/>
      <c r="S508" s="787"/>
      <c r="T508" s="787"/>
      <c r="U508" s="787"/>
      <c r="V508" s="787"/>
      <c r="W508" s="787"/>
      <c r="X508" s="787"/>
      <c r="Y508" s="787"/>
      <c r="Z508" s="787"/>
      <c r="AA508" s="787"/>
      <c r="AB508" s="787"/>
      <c r="AC508" s="787"/>
      <c r="AD508" s="787"/>
      <c r="AE508" s="787"/>
      <c r="AF508" s="787"/>
    </row>
    <row r="509" spans="1:32" ht="27.75" customHeight="1" x14ac:dyDescent="0.25">
      <c r="A509" s="1370" t="s">
        <v>2349</v>
      </c>
      <c r="B509" s="1392"/>
      <c r="C509" s="1392"/>
      <c r="D509" s="1392"/>
      <c r="E509" s="1392"/>
      <c r="F509" s="1392"/>
      <c r="G509" s="1392">
        <v>200</v>
      </c>
      <c r="H509" s="1392">
        <f>SUM(H503:H508)</f>
        <v>0</v>
      </c>
      <c r="I509" s="1392">
        <v>3375</v>
      </c>
      <c r="J509" s="1392">
        <f>SUM(J503:J508)</f>
        <v>0</v>
      </c>
      <c r="K509" s="1392">
        <f t="shared" si="37"/>
        <v>3575</v>
      </c>
      <c r="M509" s="844"/>
      <c r="N509" s="1401"/>
      <c r="O509" s="844"/>
      <c r="P509" s="787"/>
      <c r="Q509" s="787"/>
      <c r="R509" s="787"/>
      <c r="S509" s="787"/>
      <c r="T509" s="787"/>
      <c r="U509" s="787"/>
      <c r="V509" s="787"/>
      <c r="W509" s="787"/>
      <c r="X509" s="787"/>
      <c r="Y509" s="787"/>
      <c r="Z509" s="787"/>
      <c r="AA509" s="787"/>
      <c r="AB509" s="787"/>
      <c r="AC509" s="787"/>
      <c r="AD509" s="787"/>
      <c r="AE509" s="787"/>
      <c r="AF509" s="787"/>
    </row>
    <row r="510" spans="1:32" hidden="1" x14ac:dyDescent="0.25">
      <c r="A510" s="1370" t="s">
        <v>1786</v>
      </c>
      <c r="B510" s="1392"/>
      <c r="C510" s="1392"/>
      <c r="D510" s="1392"/>
      <c r="E510" s="1403"/>
      <c r="F510" s="1403"/>
      <c r="G510" s="1392">
        <v>200000</v>
      </c>
      <c r="H510" s="1392"/>
      <c r="I510" s="1403">
        <v>400000</v>
      </c>
      <c r="J510" s="1403"/>
      <c r="K510" s="1392">
        <f>SUM(B510:J510)</f>
        <v>600000</v>
      </c>
      <c r="M510" s="844"/>
      <c r="N510" s="1401"/>
      <c r="O510" s="844"/>
      <c r="P510" s="787"/>
      <c r="Q510" s="787"/>
      <c r="R510" s="787"/>
      <c r="S510" s="787"/>
      <c r="T510" s="787"/>
      <c r="U510" s="787"/>
      <c r="V510" s="787"/>
      <c r="W510" s="787"/>
      <c r="X510" s="787"/>
      <c r="Y510" s="787"/>
      <c r="Z510" s="787"/>
      <c r="AA510" s="787"/>
      <c r="AB510" s="787"/>
      <c r="AC510" s="787"/>
      <c r="AD510" s="787"/>
      <c r="AE510" s="787"/>
      <c r="AF510" s="787"/>
    </row>
    <row r="511" spans="1:32" hidden="1" x14ac:dyDescent="0.25">
      <c r="A511" s="1370" t="s">
        <v>1786</v>
      </c>
      <c r="B511" s="1392"/>
      <c r="C511" s="1392"/>
      <c r="D511" s="1392"/>
      <c r="E511" s="1403"/>
      <c r="F511" s="1403"/>
      <c r="G511" s="1392"/>
      <c r="H511" s="1392"/>
      <c r="I511" s="1403">
        <v>1250000</v>
      </c>
      <c r="J511" s="1403"/>
      <c r="K511" s="1392">
        <f>SUM(C511:J511)</f>
        <v>1250000</v>
      </c>
      <c r="M511" s="844"/>
      <c r="N511" s="1401"/>
      <c r="O511" s="844"/>
      <c r="P511" s="787"/>
      <c r="Q511" s="787"/>
      <c r="R511" s="787"/>
      <c r="S511" s="787"/>
      <c r="T511" s="787"/>
      <c r="U511" s="787"/>
      <c r="V511" s="787"/>
      <c r="W511" s="787"/>
      <c r="X511" s="787"/>
      <c r="Y511" s="787"/>
      <c r="Z511" s="787"/>
      <c r="AA511" s="787"/>
      <c r="AB511" s="787"/>
      <c r="AC511" s="787"/>
      <c r="AD511" s="787"/>
      <c r="AE511" s="787"/>
      <c r="AF511" s="787"/>
    </row>
    <row r="512" spans="1:32" hidden="1" x14ac:dyDescent="0.25">
      <c r="A512" s="1370" t="s">
        <v>1786</v>
      </c>
      <c r="B512" s="1392"/>
      <c r="C512" s="1392"/>
      <c r="D512" s="1392"/>
      <c r="E512" s="1403"/>
      <c r="F512" s="1403"/>
      <c r="G512" s="1392"/>
      <c r="H512" s="1392"/>
      <c r="I512" s="1403">
        <v>625000</v>
      </c>
      <c r="J512" s="1403"/>
      <c r="K512" s="1392">
        <f>SUM(C512:J512)</f>
        <v>625000</v>
      </c>
      <c r="M512" s="844"/>
      <c r="N512" s="1401"/>
      <c r="O512" s="844"/>
      <c r="P512" s="787"/>
      <c r="Q512" s="787"/>
      <c r="R512" s="787"/>
      <c r="S512" s="787"/>
      <c r="T512" s="787"/>
      <c r="U512" s="787"/>
      <c r="V512" s="787"/>
      <c r="W512" s="787"/>
      <c r="X512" s="787"/>
      <c r="Y512" s="787"/>
      <c r="Z512" s="787"/>
      <c r="AA512" s="787"/>
      <c r="AB512" s="787"/>
      <c r="AC512" s="787"/>
      <c r="AD512" s="787"/>
      <c r="AE512" s="787"/>
      <c r="AF512" s="787"/>
    </row>
    <row r="513" spans="1:32" hidden="1" x14ac:dyDescent="0.25">
      <c r="A513" s="1370" t="s">
        <v>1786</v>
      </c>
      <c r="B513" s="1392"/>
      <c r="C513" s="1392"/>
      <c r="D513" s="1392"/>
      <c r="E513" s="1403"/>
      <c r="F513" s="1403"/>
      <c r="G513" s="1392"/>
      <c r="H513" s="1392"/>
      <c r="I513" s="1403">
        <v>625000</v>
      </c>
      <c r="J513" s="1403"/>
      <c r="K513" s="1392">
        <f>SUM(C513:J513)</f>
        <v>625000</v>
      </c>
      <c r="M513" s="844"/>
      <c r="N513" s="1401"/>
      <c r="O513" s="844"/>
      <c r="P513" s="787"/>
      <c r="Q513" s="787"/>
      <c r="R513" s="787"/>
      <c r="S513" s="787"/>
      <c r="T513" s="787"/>
      <c r="U513" s="787"/>
      <c r="V513" s="787"/>
      <c r="W513" s="787"/>
      <c r="X513" s="787"/>
      <c r="Y513" s="787"/>
      <c r="Z513" s="787"/>
      <c r="AA513" s="787"/>
      <c r="AB513" s="787"/>
      <c r="AC513" s="787"/>
      <c r="AD513" s="787"/>
      <c r="AE513" s="787"/>
      <c r="AF513" s="787"/>
    </row>
    <row r="514" spans="1:32" hidden="1" x14ac:dyDescent="0.25">
      <c r="A514" s="1370" t="s">
        <v>1786</v>
      </c>
      <c r="B514" s="1392"/>
      <c r="C514" s="1392"/>
      <c r="D514" s="1392"/>
      <c r="E514" s="1403"/>
      <c r="F514" s="1403"/>
      <c r="G514" s="1392"/>
      <c r="H514" s="1392"/>
      <c r="I514" s="1403">
        <v>200000</v>
      </c>
      <c r="J514" s="1403"/>
      <c r="K514" s="1392">
        <f>SUM(C514:J514)</f>
        <v>200000</v>
      </c>
      <c r="M514" s="844"/>
      <c r="N514" s="1401"/>
      <c r="O514" s="844"/>
      <c r="P514" s="787"/>
      <c r="Q514" s="787"/>
      <c r="R514" s="787"/>
      <c r="S514" s="787"/>
      <c r="T514" s="787"/>
      <c r="U514" s="787"/>
      <c r="V514" s="787"/>
      <c r="W514" s="787"/>
      <c r="X514" s="787"/>
      <c r="Y514" s="787"/>
      <c r="Z514" s="787"/>
      <c r="AA514" s="787"/>
      <c r="AB514" s="787"/>
      <c r="AC514" s="787"/>
      <c r="AD514" s="787"/>
      <c r="AE514" s="787"/>
      <c r="AF514" s="787"/>
    </row>
    <row r="515" spans="1:32" hidden="1" x14ac:dyDescent="0.25">
      <c r="A515" s="1370" t="s">
        <v>1786</v>
      </c>
      <c r="B515" s="1392"/>
      <c r="C515" s="1392"/>
      <c r="D515" s="1392"/>
      <c r="E515" s="1403"/>
      <c r="F515" s="1403"/>
      <c r="G515" s="1392"/>
      <c r="H515" s="1392"/>
      <c r="I515" s="1403">
        <v>275000</v>
      </c>
      <c r="J515" s="1403"/>
      <c r="K515" s="1392">
        <f>SUM(C515:J515)</f>
        <v>275000</v>
      </c>
      <c r="M515" s="844"/>
      <c r="N515" s="1401"/>
      <c r="O515" s="844"/>
      <c r="P515" s="787"/>
      <c r="Q515" s="787"/>
      <c r="R515" s="787"/>
      <c r="S515" s="787"/>
      <c r="T515" s="787"/>
      <c r="U515" s="787"/>
      <c r="V515" s="787"/>
      <c r="W515" s="787"/>
      <c r="X515" s="787"/>
      <c r="Y515" s="787"/>
      <c r="Z515" s="787"/>
      <c r="AA515" s="787"/>
      <c r="AB515" s="787"/>
      <c r="AC515" s="787"/>
      <c r="AD515" s="787"/>
      <c r="AE515" s="787"/>
      <c r="AF515" s="787"/>
    </row>
    <row r="516" spans="1:32" ht="14.4" customHeight="1" x14ac:dyDescent="0.25">
      <c r="A516" s="1364" t="s">
        <v>1784</v>
      </c>
      <c r="B516" s="1392"/>
      <c r="C516" s="1392"/>
      <c r="D516" s="1392"/>
      <c r="E516" s="1403"/>
      <c r="F516" s="1403"/>
      <c r="G516" s="1392">
        <v>80</v>
      </c>
      <c r="H516" s="1392"/>
      <c r="I516" s="1403"/>
      <c r="J516" s="1403"/>
      <c r="K516" s="1392">
        <f t="shared" ref="K516:K522" si="38">SUM(B516:I516)</f>
        <v>80</v>
      </c>
      <c r="L516" s="1354"/>
      <c r="M516" s="787"/>
      <c r="N516" s="787"/>
      <c r="O516" s="787"/>
      <c r="P516" s="787"/>
      <c r="Q516" s="787"/>
      <c r="R516" s="787"/>
      <c r="S516" s="787"/>
      <c r="T516" s="787"/>
      <c r="U516" s="787"/>
      <c r="V516" s="787"/>
      <c r="W516" s="787"/>
      <c r="X516" s="787"/>
      <c r="Y516" s="787"/>
      <c r="Z516" s="787"/>
      <c r="AA516" s="787"/>
      <c r="AB516" s="787"/>
      <c r="AC516" s="787"/>
      <c r="AD516" s="787"/>
      <c r="AE516" s="787"/>
      <c r="AF516" s="787"/>
    </row>
    <row r="517" spans="1:32" ht="16.2" customHeight="1" x14ac:dyDescent="0.25">
      <c r="A517" s="1370" t="s">
        <v>1785</v>
      </c>
      <c r="B517" s="1392"/>
      <c r="C517" s="1392"/>
      <c r="D517" s="1392"/>
      <c r="E517" s="1392"/>
      <c r="F517" s="1392"/>
      <c r="G517" s="1392"/>
      <c r="H517" s="1392"/>
      <c r="I517" s="1392">
        <v>225</v>
      </c>
      <c r="J517" s="1392">
        <f>SUM(J516:J516)</f>
        <v>0</v>
      </c>
      <c r="K517" s="1392">
        <f t="shared" si="38"/>
        <v>225</v>
      </c>
      <c r="L517" s="1354"/>
      <c r="M517" s="787"/>
      <c r="N517" s="787"/>
      <c r="O517" s="787"/>
      <c r="P517" s="787"/>
      <c r="Q517" s="787"/>
      <c r="R517" s="787"/>
      <c r="S517" s="787"/>
      <c r="T517" s="787"/>
      <c r="U517" s="787"/>
      <c r="V517" s="787"/>
      <c r="W517" s="787"/>
      <c r="X517" s="787"/>
      <c r="Y517" s="787"/>
      <c r="Z517" s="787"/>
      <c r="AA517" s="787"/>
      <c r="AB517" s="787"/>
      <c r="AC517" s="787"/>
      <c r="AD517" s="787"/>
      <c r="AE517" s="787"/>
      <c r="AF517" s="787"/>
    </row>
    <row r="518" spans="1:32" hidden="1" x14ac:dyDescent="0.25">
      <c r="A518" s="1396" t="s">
        <v>1789</v>
      </c>
      <c r="B518" s="1392"/>
      <c r="C518" s="1392"/>
      <c r="D518" s="1392"/>
      <c r="E518" s="1403"/>
      <c r="F518" s="1403"/>
      <c r="G518" s="1392"/>
      <c r="H518" s="1392"/>
      <c r="I518" s="1403">
        <v>225000</v>
      </c>
      <c r="J518" s="1403"/>
      <c r="K518" s="1392">
        <f t="shared" si="38"/>
        <v>225000</v>
      </c>
      <c r="L518" s="1354"/>
      <c r="M518" s="787"/>
      <c r="N518" s="787"/>
      <c r="O518" s="787"/>
      <c r="P518" s="787"/>
      <c r="Q518" s="787"/>
      <c r="R518" s="787"/>
      <c r="S518" s="787"/>
      <c r="T518" s="787"/>
      <c r="U518" s="787"/>
      <c r="V518" s="787"/>
      <c r="W518" s="787"/>
      <c r="X518" s="787"/>
      <c r="Y518" s="787"/>
      <c r="Z518" s="787"/>
      <c r="AA518" s="787"/>
      <c r="AB518" s="787"/>
      <c r="AC518" s="787"/>
      <c r="AD518" s="787"/>
      <c r="AE518" s="787"/>
      <c r="AF518" s="787"/>
    </row>
    <row r="519" spans="1:32" x14ac:dyDescent="0.25">
      <c r="A519" s="1370" t="s">
        <v>1796</v>
      </c>
      <c r="B519" s="1365"/>
      <c r="C519" s="1365"/>
      <c r="D519" s="1365"/>
      <c r="E519" s="1365"/>
      <c r="F519" s="1365"/>
      <c r="G519" s="1365"/>
      <c r="H519" s="1365"/>
      <c r="I519" s="1365">
        <v>225</v>
      </c>
      <c r="J519" s="1365">
        <f>SUM(J517:J518)</f>
        <v>0</v>
      </c>
      <c r="K519" s="1365">
        <f t="shared" si="38"/>
        <v>225</v>
      </c>
      <c r="L519" s="1354"/>
      <c r="M519" s="787"/>
      <c r="N519" s="787"/>
      <c r="O519" s="787"/>
      <c r="P519" s="787"/>
      <c r="Q519" s="787"/>
      <c r="R519" s="787"/>
      <c r="S519" s="787"/>
      <c r="T519" s="787"/>
      <c r="U519" s="787"/>
      <c r="V519" s="787"/>
      <c r="W519" s="787"/>
      <c r="X519" s="787"/>
      <c r="Y519" s="787"/>
      <c r="Z519" s="787"/>
      <c r="AA519" s="787"/>
      <c r="AB519" s="787"/>
      <c r="AC519" s="787"/>
      <c r="AD519" s="787"/>
      <c r="AE519" s="787"/>
      <c r="AF519" s="787"/>
    </row>
    <row r="520" spans="1:32" hidden="1" x14ac:dyDescent="0.25">
      <c r="A520" s="1396" t="s">
        <v>1541</v>
      </c>
      <c r="B520" s="1365">
        <f>B466+B467+B469+B472+B474+B476+B480+B485+B487+B489+B490+B491+B492+B495+B499+B501+B502+B504+B506+B507+B516+B517+B519+B468+B470+B481+B505+B486+B478+B477+B488+B508</f>
        <v>0</v>
      </c>
      <c r="C520" s="1365">
        <f>C466+C467+C469+C472+C474+C476+C480+C485+C487+C489+C490+C491+C492+C495+C499+C501+C502+C504+C506+C507+C516+C517+C519+C468+C470+C481+C505+C486+C478+C477+C488+C508</f>
        <v>750</v>
      </c>
      <c r="D520" s="1365">
        <f>D466+D467+D469+D472+D474+D476+D480+D485+D487+D489+D490+D491+D492+D495+D499+D501+D502+D504+D506+D507+D516+D517+D519+D468+D470+D481+D505+D486+D478+D477+D488+D508</f>
        <v>0</v>
      </c>
      <c r="E520" s="1365">
        <f>E466+E467+E469+E472+E474+E476+E480+E485+E487+E489+E490+E491+E492+E495+E499+E501+E502+E504+E506+E507+E516+E517+E519+E468+E470+E481+E505+E486+E478+E477+E488+E508</f>
        <v>0</v>
      </c>
      <c r="F520" s="1365">
        <f>F466+F467+F469+F472+F474+F476+F480+F485+F487+F489+F490+F491+F492+F495+F499+F501+F502+F504+F506+F507+F516+F517+F519+F468+F470+F481+F505+F486+F478+F477+F488+F508</f>
        <v>0</v>
      </c>
      <c r="G520" s="1365">
        <f>G466+G467+G469+G472+G474+G476+G480+G485+G487+G489+G490+G491+G492+G495+G499+G501+G502+G504+G506+G507+G516+G517+G519+G468+G470+G481+G505+G486+G478+G477+G488+G508+G509</f>
        <v>2331</v>
      </c>
      <c r="H520" s="1365">
        <f>H466+H467+H469+H472+H474+H476+H480+H485+H487+H489+H490+H491+H492+H495+H499+H501+H502+H504+H506+H507+H516+H517+H519+H468+H470+H481+H505+H486+H478+H477+H488+H508+H509</f>
        <v>0</v>
      </c>
      <c r="I520" s="1365">
        <f>I466+I467+I469+I472+I474+I476+I480+I485+I487+I489+I490+I491+I492+I495+I499+I501+I502+I504+I506+I507+I516+I517+I519+I468+I470+I481+I505+I486+I478+I477+I488+I508+I509</f>
        <v>45402</v>
      </c>
      <c r="J520" s="1365">
        <f>J466+J467+J469+J472+J474+J476+J480+J485+J487+J489+J490+J491+J492+J495+J499+J501+J502+J504+J506+J507+J516+J517+J519+J468+J470+J481+J505+J486+J478+J477+J488+J508+J509</f>
        <v>1300000</v>
      </c>
      <c r="K520" s="1392">
        <f t="shared" si="38"/>
        <v>48483</v>
      </c>
      <c r="L520" s="1354"/>
      <c r="M520" s="787"/>
      <c r="N520" s="787"/>
      <c r="O520" s="787"/>
      <c r="P520" s="787"/>
      <c r="Q520" s="787"/>
      <c r="R520" s="787"/>
      <c r="S520" s="787"/>
      <c r="T520" s="787"/>
      <c r="U520" s="787"/>
      <c r="V520" s="787"/>
      <c r="W520" s="787"/>
      <c r="X520" s="787"/>
      <c r="Y520" s="787"/>
      <c r="Z520" s="787"/>
      <c r="AA520" s="787"/>
      <c r="AB520" s="787"/>
      <c r="AC520" s="787"/>
      <c r="AD520" s="787"/>
      <c r="AE520" s="787"/>
      <c r="AF520" s="787"/>
    </row>
    <row r="521" spans="1:32" hidden="1" x14ac:dyDescent="0.25">
      <c r="A521" s="1370"/>
      <c r="B521" s="1365"/>
      <c r="C521" s="1365"/>
      <c r="D521" s="1365"/>
      <c r="E521" s="1365"/>
      <c r="F521" s="1365"/>
      <c r="G521" s="1365"/>
      <c r="H521" s="1365"/>
      <c r="I521" s="1365"/>
      <c r="J521" s="1365"/>
      <c r="K521" s="1392">
        <f t="shared" si="38"/>
        <v>0</v>
      </c>
      <c r="L521" s="1398"/>
      <c r="M521" s="787"/>
      <c r="N521" s="787"/>
      <c r="O521" s="787"/>
      <c r="P521" s="787"/>
      <c r="Q521" s="787"/>
      <c r="R521" s="787"/>
      <c r="S521" s="787"/>
      <c r="T521" s="787"/>
      <c r="U521" s="787"/>
      <c r="V521" s="787"/>
      <c r="W521" s="787"/>
      <c r="X521" s="787"/>
      <c r="Y521" s="787"/>
      <c r="Z521" s="787"/>
      <c r="AA521" s="787"/>
      <c r="AB521" s="787"/>
      <c r="AC521" s="787"/>
      <c r="AD521" s="787"/>
      <c r="AE521" s="787"/>
      <c r="AF521" s="787"/>
    </row>
    <row r="522" spans="1:32" ht="24.6" customHeight="1" x14ac:dyDescent="0.25">
      <c r="A522" s="1370" t="s">
        <v>2350</v>
      </c>
      <c r="B522" s="1365"/>
      <c r="C522" s="1365">
        <v>250</v>
      </c>
      <c r="D522" s="1365"/>
      <c r="E522" s="1365"/>
      <c r="F522" s="1365"/>
      <c r="G522" s="1365"/>
      <c r="H522" s="1365"/>
      <c r="I522" s="1365">
        <v>738</v>
      </c>
      <c r="J522" s="1365"/>
      <c r="K522" s="1365">
        <f t="shared" si="38"/>
        <v>988</v>
      </c>
      <c r="L522" s="1354"/>
      <c r="M522" s="787"/>
      <c r="N522" s="787"/>
      <c r="O522" s="787"/>
      <c r="P522" s="787"/>
      <c r="Q522" s="787"/>
      <c r="R522" s="787"/>
      <c r="S522" s="787"/>
      <c r="T522" s="787"/>
      <c r="U522" s="787"/>
      <c r="V522" s="787"/>
      <c r="W522" s="787"/>
      <c r="X522" s="787"/>
      <c r="Y522" s="787"/>
      <c r="Z522" s="787"/>
      <c r="AA522" s="787"/>
      <c r="AB522" s="787"/>
      <c r="AC522" s="787"/>
      <c r="AD522" s="787"/>
      <c r="AE522" s="787"/>
      <c r="AF522" s="787"/>
    </row>
    <row r="523" spans="1:32" hidden="1" x14ac:dyDescent="0.25">
      <c r="A523" s="1396" t="s">
        <v>1792</v>
      </c>
      <c r="B523" s="1365"/>
      <c r="C523" s="1365"/>
      <c r="D523" s="1392"/>
      <c r="E523" s="1403"/>
      <c r="F523" s="1403"/>
      <c r="G523" s="1392"/>
      <c r="H523" s="1392"/>
      <c r="I523" s="1403">
        <v>5445000</v>
      </c>
      <c r="J523" s="1417"/>
      <c r="K523" s="1365">
        <f>SUM(C523:J523)</f>
        <v>5445000</v>
      </c>
      <c r="L523" s="1354"/>
      <c r="M523" s="787"/>
      <c r="N523" s="787"/>
      <c r="O523" s="787"/>
      <c r="P523" s="787"/>
      <c r="Q523" s="787"/>
      <c r="R523" s="787"/>
      <c r="S523" s="787"/>
      <c r="T523" s="787"/>
      <c r="U523" s="787"/>
      <c r="V523" s="787"/>
      <c r="W523" s="787"/>
      <c r="X523" s="787"/>
      <c r="Y523" s="787"/>
      <c r="Z523" s="787"/>
      <c r="AA523" s="787"/>
      <c r="AB523" s="787"/>
      <c r="AC523" s="787"/>
      <c r="AD523" s="787"/>
      <c r="AE523" s="787"/>
      <c r="AF523" s="787"/>
    </row>
    <row r="524" spans="1:32" x14ac:dyDescent="0.25">
      <c r="A524" s="1370" t="s">
        <v>1799</v>
      </c>
      <c r="B524" s="1365"/>
      <c r="C524" s="1365">
        <v>100</v>
      </c>
      <c r="D524" s="1365">
        <v>150</v>
      </c>
      <c r="E524" s="1365">
        <v>25</v>
      </c>
      <c r="F524" s="1365"/>
      <c r="G524" s="1365">
        <v>100</v>
      </c>
      <c r="H524" s="1365">
        <f>SUM(H522:H523)</f>
        <v>0</v>
      </c>
      <c r="I524" s="1365">
        <v>675</v>
      </c>
      <c r="J524" s="1365">
        <f>SUM(J522:J523)</f>
        <v>0</v>
      </c>
      <c r="K524" s="1365">
        <f t="shared" ref="K524:K544" si="39">SUM(B524:I524)</f>
        <v>1050</v>
      </c>
      <c r="L524" s="1354"/>
      <c r="M524" s="787"/>
      <c r="N524" s="787"/>
      <c r="O524" s="787"/>
      <c r="P524" s="787"/>
      <c r="Q524" s="787"/>
      <c r="R524" s="787"/>
      <c r="S524" s="787"/>
      <c r="T524" s="787"/>
      <c r="U524" s="787"/>
      <c r="V524" s="787"/>
      <c r="W524" s="787"/>
      <c r="X524" s="787"/>
      <c r="Y524" s="787"/>
      <c r="Z524" s="787"/>
      <c r="AA524" s="787"/>
      <c r="AB524" s="787"/>
      <c r="AC524" s="787"/>
      <c r="AD524" s="787"/>
      <c r="AE524" s="787"/>
      <c r="AF524" s="787"/>
    </row>
    <row r="525" spans="1:32" ht="16.2" customHeight="1" x14ac:dyDescent="0.25">
      <c r="A525" s="1370" t="s">
        <v>1805</v>
      </c>
      <c r="B525" s="1366"/>
      <c r="C525" s="1366"/>
      <c r="D525" s="1392"/>
      <c r="E525" s="1366"/>
      <c r="F525" s="1403"/>
      <c r="G525" s="1392">
        <v>100</v>
      </c>
      <c r="H525" s="1392"/>
      <c r="I525" s="1366"/>
      <c r="J525" s="1403"/>
      <c r="K525" s="1365">
        <f t="shared" si="39"/>
        <v>100</v>
      </c>
      <c r="L525" s="1354"/>
      <c r="M525" s="787"/>
      <c r="N525" s="787"/>
      <c r="O525" s="787"/>
      <c r="P525" s="787"/>
      <c r="Q525" s="787"/>
      <c r="R525" s="787"/>
      <c r="S525" s="787"/>
      <c r="T525" s="787"/>
      <c r="U525" s="787"/>
      <c r="V525" s="787"/>
      <c r="W525" s="787"/>
      <c r="X525" s="787"/>
      <c r="Y525" s="787"/>
      <c r="Z525" s="787"/>
      <c r="AA525" s="787"/>
      <c r="AB525" s="787"/>
      <c r="AC525" s="787"/>
      <c r="AD525" s="787"/>
      <c r="AE525" s="787"/>
      <c r="AF525" s="787"/>
    </row>
    <row r="526" spans="1:32" hidden="1" x14ac:dyDescent="0.25">
      <c r="A526" s="1396" t="s">
        <v>1795</v>
      </c>
      <c r="B526" s="1365"/>
      <c r="C526" s="1365"/>
      <c r="D526" s="1365"/>
      <c r="E526" s="1365"/>
      <c r="F526" s="1365"/>
      <c r="G526" s="1365"/>
      <c r="H526" s="1365"/>
      <c r="I526" s="1365"/>
      <c r="J526" s="1365"/>
      <c r="K526" s="1365">
        <f t="shared" si="39"/>
        <v>0</v>
      </c>
      <c r="L526" s="1354"/>
      <c r="M526" s="787"/>
      <c r="N526" s="787"/>
      <c r="O526" s="787"/>
      <c r="P526" s="787"/>
      <c r="Q526" s="787"/>
      <c r="R526" s="787"/>
      <c r="S526" s="787"/>
      <c r="T526" s="787"/>
      <c r="U526" s="787"/>
      <c r="V526" s="787"/>
      <c r="W526" s="787"/>
      <c r="X526" s="787"/>
      <c r="Y526" s="787"/>
      <c r="Z526" s="787"/>
      <c r="AA526" s="787"/>
      <c r="AB526" s="787"/>
      <c r="AC526" s="787"/>
      <c r="AD526" s="787"/>
      <c r="AE526" s="787"/>
      <c r="AF526" s="787"/>
    </row>
    <row r="527" spans="1:32" hidden="1" x14ac:dyDescent="0.25">
      <c r="A527" s="1396" t="s">
        <v>1794</v>
      </c>
      <c r="B527" s="1365"/>
      <c r="C527" s="1365"/>
      <c r="D527" s="1392"/>
      <c r="E527" s="1403"/>
      <c r="F527" s="1403"/>
      <c r="G527" s="1392"/>
      <c r="H527" s="1392"/>
      <c r="I527" s="1403">
        <v>225000</v>
      </c>
      <c r="J527" s="1403"/>
      <c r="K527" s="1365">
        <f t="shared" si="39"/>
        <v>225000</v>
      </c>
      <c r="L527" s="1354"/>
      <c r="M527" s="787"/>
      <c r="N527" s="787"/>
      <c r="O527" s="787"/>
      <c r="P527" s="787"/>
      <c r="Q527" s="787"/>
      <c r="R527" s="787"/>
      <c r="S527" s="787"/>
      <c r="T527" s="787"/>
      <c r="U527" s="787"/>
      <c r="V527" s="787"/>
      <c r="W527" s="787"/>
      <c r="X527" s="787"/>
      <c r="Y527" s="787"/>
      <c r="Z527" s="787"/>
      <c r="AA527" s="787"/>
      <c r="AB527" s="787"/>
      <c r="AC527" s="787"/>
      <c r="AD527" s="787"/>
      <c r="AE527" s="787"/>
      <c r="AF527" s="787"/>
    </row>
    <row r="528" spans="1:32" hidden="1" x14ac:dyDescent="0.25">
      <c r="A528" s="1396" t="s">
        <v>1794</v>
      </c>
      <c r="B528" s="1365"/>
      <c r="C528" s="1365"/>
      <c r="D528" s="1392"/>
      <c r="E528" s="1403"/>
      <c r="F528" s="1403"/>
      <c r="G528" s="1392"/>
      <c r="H528" s="1392"/>
      <c r="I528" s="1403"/>
      <c r="J528" s="1403"/>
      <c r="K528" s="1365">
        <f t="shared" si="39"/>
        <v>0</v>
      </c>
      <c r="L528" s="1354"/>
      <c r="M528" s="787"/>
      <c r="N528" s="787"/>
      <c r="O528" s="787"/>
      <c r="P528" s="787"/>
      <c r="Q528" s="787"/>
      <c r="R528" s="787"/>
      <c r="S528" s="787"/>
      <c r="T528" s="787"/>
      <c r="U528" s="787"/>
      <c r="V528" s="787"/>
      <c r="W528" s="787"/>
      <c r="X528" s="787"/>
      <c r="Y528" s="787"/>
      <c r="Z528" s="787"/>
      <c r="AA528" s="787"/>
      <c r="AB528" s="787"/>
      <c r="AC528" s="787"/>
      <c r="AD528" s="787"/>
      <c r="AE528" s="787"/>
      <c r="AF528" s="787"/>
    </row>
    <row r="529" spans="1:32" x14ac:dyDescent="0.25">
      <c r="A529" s="1396" t="s">
        <v>1806</v>
      </c>
      <c r="B529" s="1365"/>
      <c r="C529" s="1365"/>
      <c r="D529" s="1392"/>
      <c r="E529" s="1403"/>
      <c r="F529" s="1403"/>
      <c r="G529" s="1392"/>
      <c r="H529" s="1392"/>
      <c r="I529" s="1403">
        <v>50</v>
      </c>
      <c r="J529" s="1403"/>
      <c r="K529" s="1365">
        <f t="shared" si="39"/>
        <v>50</v>
      </c>
      <c r="L529" s="1354"/>
      <c r="M529" s="787"/>
      <c r="N529" s="787"/>
      <c r="O529" s="787"/>
      <c r="P529" s="787"/>
      <c r="Q529" s="787"/>
      <c r="R529" s="787"/>
      <c r="S529" s="787"/>
      <c r="T529" s="787"/>
      <c r="U529" s="787"/>
      <c r="V529" s="787"/>
      <c r="W529" s="787"/>
      <c r="X529" s="787"/>
      <c r="Y529" s="787"/>
      <c r="Z529" s="787"/>
      <c r="AA529" s="787"/>
      <c r="AB529" s="787"/>
      <c r="AC529" s="787"/>
      <c r="AD529" s="787"/>
      <c r="AE529" s="787"/>
      <c r="AF529" s="787"/>
    </row>
    <row r="530" spans="1:32" hidden="1" x14ac:dyDescent="0.25">
      <c r="A530" s="1396"/>
      <c r="B530" s="1365"/>
      <c r="C530" s="1365"/>
      <c r="D530" s="1365"/>
      <c r="E530" s="1365"/>
      <c r="F530" s="1365"/>
      <c r="G530" s="1365"/>
      <c r="H530" s="1365"/>
      <c r="I530" s="1365"/>
      <c r="J530" s="1365"/>
      <c r="K530" s="1365">
        <f t="shared" si="39"/>
        <v>0</v>
      </c>
      <c r="L530" s="1354"/>
      <c r="M530" s="787"/>
      <c r="N530" s="787"/>
      <c r="O530" s="787"/>
      <c r="P530" s="787"/>
      <c r="Q530" s="787"/>
      <c r="R530" s="787"/>
      <c r="S530" s="787"/>
      <c r="T530" s="787"/>
      <c r="U530" s="787"/>
      <c r="V530" s="787"/>
      <c r="W530" s="787"/>
      <c r="X530" s="787"/>
      <c r="Y530" s="787"/>
      <c r="Z530" s="787"/>
      <c r="AA530" s="787"/>
      <c r="AB530" s="787"/>
      <c r="AC530" s="787"/>
      <c r="AD530" s="787"/>
      <c r="AE530" s="787"/>
      <c r="AF530" s="787"/>
    </row>
    <row r="531" spans="1:32" hidden="1" x14ac:dyDescent="0.25">
      <c r="A531" s="1396"/>
      <c r="B531" s="1365"/>
      <c r="C531" s="1365"/>
      <c r="D531" s="1365"/>
      <c r="E531" s="1365"/>
      <c r="F531" s="1365"/>
      <c r="G531" s="1365"/>
      <c r="H531" s="1365"/>
      <c r="I531" s="1365"/>
      <c r="J531" s="1365"/>
      <c r="K531" s="1365">
        <f t="shared" si="39"/>
        <v>0</v>
      </c>
      <c r="L531" s="1354"/>
      <c r="M531" s="787"/>
      <c r="N531" s="787"/>
      <c r="O531" s="787"/>
      <c r="P531" s="787"/>
      <c r="Q531" s="787"/>
      <c r="R531" s="787"/>
      <c r="S531" s="787"/>
      <c r="T531" s="787"/>
      <c r="U531" s="787"/>
      <c r="V531" s="787"/>
      <c r="W531" s="787"/>
      <c r="X531" s="787"/>
      <c r="Y531" s="787"/>
      <c r="Z531" s="787"/>
      <c r="AA531" s="787"/>
      <c r="AB531" s="787"/>
      <c r="AC531" s="787"/>
      <c r="AD531" s="787"/>
      <c r="AE531" s="787"/>
      <c r="AF531" s="787"/>
    </row>
    <row r="532" spans="1:32" hidden="1" x14ac:dyDescent="0.25">
      <c r="A532" s="1370" t="s">
        <v>1797</v>
      </c>
      <c r="B532" s="1365"/>
      <c r="C532" s="1365"/>
      <c r="D532" s="1365"/>
      <c r="E532" s="1365"/>
      <c r="F532" s="1365"/>
      <c r="G532" s="1365"/>
      <c r="H532" s="1365"/>
      <c r="I532" s="1365"/>
      <c r="J532" s="1365"/>
      <c r="K532" s="1365">
        <f t="shared" si="39"/>
        <v>0</v>
      </c>
      <c r="L532" s="1354"/>
      <c r="M532" s="787"/>
      <c r="N532" s="787"/>
      <c r="O532" s="787"/>
      <c r="P532" s="787"/>
      <c r="Q532" s="787"/>
      <c r="R532" s="787"/>
      <c r="S532" s="787"/>
      <c r="T532" s="787"/>
      <c r="U532" s="787"/>
      <c r="V532" s="787"/>
      <c r="W532" s="787"/>
      <c r="X532" s="787"/>
      <c r="Y532" s="787"/>
      <c r="Z532" s="787"/>
      <c r="AA532" s="787"/>
      <c r="AB532" s="787"/>
      <c r="AC532" s="787"/>
      <c r="AD532" s="787"/>
      <c r="AE532" s="787"/>
      <c r="AF532" s="787"/>
    </row>
    <row r="533" spans="1:32" hidden="1" x14ac:dyDescent="0.25">
      <c r="A533" s="1396" t="s">
        <v>1798</v>
      </c>
      <c r="B533" s="1365"/>
      <c r="C533" s="1365">
        <v>100000</v>
      </c>
      <c r="D533" s="1392"/>
      <c r="E533" s="1403"/>
      <c r="F533" s="1403"/>
      <c r="G533" s="1392"/>
      <c r="H533" s="1392"/>
      <c r="I533" s="1403">
        <v>675000</v>
      </c>
      <c r="J533" s="1403"/>
      <c r="K533" s="1365">
        <f t="shared" si="39"/>
        <v>775000</v>
      </c>
      <c r="L533" s="1354"/>
      <c r="M533" s="787"/>
      <c r="N533" s="787"/>
      <c r="O533" s="787"/>
      <c r="P533" s="787"/>
      <c r="Q533" s="787"/>
      <c r="R533" s="787"/>
      <c r="S533" s="787"/>
      <c r="T533" s="787"/>
      <c r="U533" s="787"/>
      <c r="V533" s="787"/>
      <c r="W533" s="787"/>
      <c r="X533" s="787"/>
      <c r="Y533" s="787"/>
      <c r="Z533" s="787"/>
      <c r="AA533" s="787"/>
      <c r="AB533" s="787"/>
      <c r="AC533" s="787"/>
      <c r="AD533" s="787"/>
      <c r="AE533" s="787"/>
      <c r="AF533" s="787"/>
    </row>
    <row r="534" spans="1:32" hidden="1" x14ac:dyDescent="0.25">
      <c r="A534" s="1396" t="s">
        <v>1798</v>
      </c>
      <c r="B534" s="1365"/>
      <c r="C534" s="1365"/>
      <c r="D534" s="1392">
        <v>150000</v>
      </c>
      <c r="E534" s="1403">
        <v>25000</v>
      </c>
      <c r="F534" s="1403"/>
      <c r="G534" s="1392">
        <v>100000</v>
      </c>
      <c r="H534" s="1392"/>
      <c r="I534" s="1403"/>
      <c r="J534" s="1403"/>
      <c r="K534" s="1365">
        <f t="shared" si="39"/>
        <v>275000</v>
      </c>
      <c r="L534" s="1354"/>
      <c r="M534" s="787"/>
      <c r="N534" s="787"/>
      <c r="O534" s="787"/>
      <c r="P534" s="787"/>
      <c r="Q534" s="787"/>
      <c r="R534" s="787"/>
      <c r="S534" s="787"/>
      <c r="T534" s="787"/>
      <c r="U534" s="787"/>
      <c r="V534" s="787"/>
      <c r="W534" s="787"/>
      <c r="X534" s="787"/>
      <c r="Y534" s="787"/>
      <c r="Z534" s="787"/>
      <c r="AA534" s="787"/>
      <c r="AB534" s="787"/>
      <c r="AC534" s="787"/>
      <c r="AD534" s="787"/>
      <c r="AE534" s="787"/>
      <c r="AF534" s="787"/>
    </row>
    <row r="535" spans="1:32" ht="18" customHeight="1" x14ac:dyDescent="0.25">
      <c r="A535" s="1359" t="s">
        <v>1808</v>
      </c>
      <c r="B535" s="1408"/>
      <c r="C535" s="1408"/>
      <c r="D535" s="1418"/>
      <c r="E535" s="1416"/>
      <c r="F535" s="1416"/>
      <c r="G535" s="1418">
        <v>200</v>
      </c>
      <c r="H535" s="1418"/>
      <c r="I535" s="1416">
        <v>1800</v>
      </c>
      <c r="J535" s="1416"/>
      <c r="K535" s="1365">
        <f t="shared" si="39"/>
        <v>2000</v>
      </c>
      <c r="M535" s="844"/>
      <c r="N535" s="1401"/>
      <c r="O535" s="787"/>
      <c r="P535" s="787"/>
      <c r="Q535" s="787"/>
      <c r="R535" s="787"/>
      <c r="S535" s="787"/>
      <c r="T535" s="787"/>
      <c r="U535" s="787"/>
      <c r="V535" s="787"/>
      <c r="W535" s="787"/>
      <c r="X535" s="787"/>
      <c r="Y535" s="787"/>
      <c r="Z535" s="787"/>
      <c r="AA535" s="787"/>
      <c r="AB535" s="787"/>
      <c r="AC535" s="787"/>
      <c r="AD535" s="787"/>
      <c r="AE535" s="787"/>
      <c r="AF535" s="787"/>
    </row>
    <row r="536" spans="1:32" ht="15.6" customHeight="1" x14ac:dyDescent="0.25">
      <c r="A536" s="1370" t="s">
        <v>1810</v>
      </c>
      <c r="B536" s="1365"/>
      <c r="C536" s="1365"/>
      <c r="D536" s="1365"/>
      <c r="E536" s="1365"/>
      <c r="F536" s="1365"/>
      <c r="G536" s="1365">
        <v>100</v>
      </c>
      <c r="H536" s="1365">
        <f>SUM(H534:H535)</f>
        <v>0</v>
      </c>
      <c r="I536" s="1365"/>
      <c r="J536" s="1365">
        <f>SUM(J534:J535)</f>
        <v>0</v>
      </c>
      <c r="K536" s="1365">
        <f t="shared" si="39"/>
        <v>100</v>
      </c>
      <c r="M536" s="844"/>
      <c r="N536" s="1401"/>
      <c r="O536" s="787"/>
      <c r="P536" s="787"/>
      <c r="Q536" s="787"/>
      <c r="R536" s="787"/>
      <c r="S536" s="787"/>
      <c r="T536" s="787"/>
      <c r="U536" s="787"/>
      <c r="V536" s="787"/>
      <c r="W536" s="787"/>
      <c r="X536" s="787"/>
      <c r="Y536" s="787"/>
      <c r="Z536" s="787"/>
      <c r="AA536" s="787"/>
      <c r="AB536" s="787"/>
      <c r="AC536" s="787"/>
      <c r="AD536" s="787"/>
      <c r="AE536" s="787"/>
      <c r="AF536" s="787"/>
    </row>
    <row r="537" spans="1:32" hidden="1" x14ac:dyDescent="0.25">
      <c r="A537" s="1370" t="s">
        <v>1800</v>
      </c>
      <c r="B537" s="1366"/>
      <c r="C537" s="1366"/>
      <c r="D537" s="1392"/>
      <c r="E537" s="1403"/>
      <c r="F537" s="1403"/>
      <c r="G537" s="1392"/>
      <c r="H537" s="1392"/>
      <c r="I537" s="1366"/>
      <c r="J537" s="1403"/>
      <c r="K537" s="1365">
        <f t="shared" si="39"/>
        <v>0</v>
      </c>
      <c r="M537" s="844"/>
      <c r="N537" s="1401"/>
      <c r="O537" s="787"/>
      <c r="P537" s="787"/>
      <c r="Q537" s="787"/>
      <c r="R537" s="787"/>
      <c r="S537" s="787"/>
      <c r="T537" s="787"/>
      <c r="U537" s="787"/>
      <c r="V537" s="787"/>
      <c r="W537" s="787"/>
      <c r="X537" s="787"/>
      <c r="Y537" s="787"/>
      <c r="Z537" s="787"/>
      <c r="AA537" s="787"/>
      <c r="AB537" s="787"/>
      <c r="AC537" s="787"/>
      <c r="AD537" s="787"/>
      <c r="AE537" s="787"/>
      <c r="AF537" s="787"/>
    </row>
    <row r="538" spans="1:32" hidden="1" x14ac:dyDescent="0.25">
      <c r="A538" s="1370" t="s">
        <v>1801</v>
      </c>
      <c r="B538" s="1366"/>
      <c r="C538" s="1366"/>
      <c r="D538" s="1392"/>
      <c r="E538" s="1403"/>
      <c r="F538" s="1403"/>
      <c r="G538" s="1392"/>
      <c r="H538" s="1392"/>
      <c r="I538" s="1366"/>
      <c r="J538" s="1403"/>
      <c r="K538" s="1365">
        <f t="shared" si="39"/>
        <v>0</v>
      </c>
      <c r="M538" s="844"/>
      <c r="N538" s="1401"/>
      <c r="O538" s="787"/>
      <c r="P538" s="787"/>
      <c r="Q538" s="787"/>
      <c r="R538" s="787"/>
      <c r="S538" s="787"/>
      <c r="T538" s="787"/>
      <c r="U538" s="787"/>
      <c r="V538" s="787"/>
      <c r="W538" s="787"/>
      <c r="X538" s="787"/>
      <c r="Y538" s="787"/>
      <c r="Z538" s="787"/>
      <c r="AA538" s="787"/>
      <c r="AB538" s="787"/>
      <c r="AC538" s="787"/>
      <c r="AD538" s="787"/>
      <c r="AE538" s="787"/>
      <c r="AF538" s="787"/>
    </row>
    <row r="539" spans="1:32" ht="18.75" hidden="1" customHeight="1" x14ac:dyDescent="0.25">
      <c r="A539" s="1370" t="s">
        <v>1802</v>
      </c>
      <c r="B539" s="1366"/>
      <c r="C539" s="1366"/>
      <c r="D539" s="1392"/>
      <c r="E539" s="1403"/>
      <c r="F539" s="1403"/>
      <c r="G539" s="1392"/>
      <c r="H539" s="1392"/>
      <c r="I539" s="1366"/>
      <c r="J539" s="1403"/>
      <c r="K539" s="1365">
        <f t="shared" si="39"/>
        <v>0</v>
      </c>
      <c r="M539" s="844"/>
      <c r="N539" s="1401"/>
      <c r="O539" s="787"/>
      <c r="P539" s="787"/>
      <c r="Q539" s="787"/>
      <c r="R539" s="787"/>
      <c r="S539" s="787"/>
      <c r="T539" s="787"/>
      <c r="U539" s="787"/>
      <c r="V539" s="787"/>
      <c r="W539" s="787"/>
      <c r="X539" s="787"/>
      <c r="Y539" s="787"/>
      <c r="Z539" s="787"/>
      <c r="AA539" s="787"/>
      <c r="AB539" s="787"/>
      <c r="AC539" s="787"/>
      <c r="AD539" s="787"/>
      <c r="AE539" s="787"/>
      <c r="AF539" s="787"/>
    </row>
    <row r="540" spans="1:32" ht="18.75" hidden="1" customHeight="1" x14ac:dyDescent="0.25">
      <c r="A540" s="1370" t="s">
        <v>1803</v>
      </c>
      <c r="B540" s="1366"/>
      <c r="C540" s="1366"/>
      <c r="D540" s="1392"/>
      <c r="E540" s="1403"/>
      <c r="F540" s="1403"/>
      <c r="G540" s="1392"/>
      <c r="H540" s="1392"/>
      <c r="I540" s="1366"/>
      <c r="J540" s="1403"/>
      <c r="K540" s="1365">
        <f t="shared" si="39"/>
        <v>0</v>
      </c>
      <c r="M540" s="844"/>
      <c r="N540" s="1401"/>
      <c r="O540" s="787"/>
      <c r="P540" s="787"/>
      <c r="Q540" s="787"/>
      <c r="R540" s="787"/>
      <c r="S540" s="787"/>
      <c r="T540" s="787"/>
      <c r="U540" s="787"/>
      <c r="V540" s="787"/>
      <c r="W540" s="787"/>
      <c r="X540" s="787"/>
      <c r="Y540" s="787"/>
      <c r="Z540" s="787"/>
      <c r="AA540" s="787"/>
      <c r="AB540" s="787"/>
      <c r="AC540" s="787"/>
      <c r="AD540" s="787"/>
      <c r="AE540" s="787"/>
      <c r="AF540" s="787"/>
    </row>
    <row r="541" spans="1:32" hidden="1" x14ac:dyDescent="0.25">
      <c r="A541" s="1370" t="s">
        <v>1804</v>
      </c>
      <c r="B541" s="1366"/>
      <c r="C541" s="1366"/>
      <c r="D541" s="1392"/>
      <c r="E541" s="1403"/>
      <c r="F541" s="1403"/>
      <c r="G541" s="1392"/>
      <c r="H541" s="1392"/>
      <c r="I541" s="1366"/>
      <c r="J541" s="1403"/>
      <c r="K541" s="1365">
        <f t="shared" si="39"/>
        <v>0</v>
      </c>
      <c r="M541" s="844"/>
      <c r="N541" s="1401"/>
      <c r="O541" s="787"/>
      <c r="P541" s="787"/>
      <c r="Q541" s="787"/>
      <c r="R541" s="787"/>
      <c r="S541" s="787"/>
      <c r="T541" s="787"/>
      <c r="U541" s="787"/>
      <c r="V541" s="787"/>
      <c r="W541" s="787"/>
      <c r="X541" s="787"/>
      <c r="Y541" s="787"/>
      <c r="Z541" s="787"/>
      <c r="AA541" s="787"/>
      <c r="AB541" s="787"/>
      <c r="AC541" s="787"/>
      <c r="AD541" s="787"/>
      <c r="AE541" s="787"/>
      <c r="AF541" s="787"/>
    </row>
    <row r="542" spans="1:32" ht="27.6" hidden="1" x14ac:dyDescent="0.25">
      <c r="A542" s="1370" t="s">
        <v>1890</v>
      </c>
      <c r="B542" s="1366"/>
      <c r="C542" s="1366">
        <f t="shared" ref="C542:J542" si="40">SUM(C541)</f>
        <v>0</v>
      </c>
      <c r="D542" s="1366">
        <f t="shared" si="40"/>
        <v>0</v>
      </c>
      <c r="E542" s="1366">
        <f t="shared" si="40"/>
        <v>0</v>
      </c>
      <c r="F542" s="1366">
        <f t="shared" si="40"/>
        <v>0</v>
      </c>
      <c r="G542" s="1366">
        <f t="shared" si="40"/>
        <v>0</v>
      </c>
      <c r="H542" s="1366">
        <f t="shared" si="40"/>
        <v>0</v>
      </c>
      <c r="I542" s="1366">
        <f t="shared" si="40"/>
        <v>0</v>
      </c>
      <c r="J542" s="1366">
        <f t="shared" si="40"/>
        <v>0</v>
      </c>
      <c r="K542" s="1365">
        <f t="shared" si="39"/>
        <v>0</v>
      </c>
      <c r="M542" s="844"/>
      <c r="N542" s="1401"/>
      <c r="O542" s="787"/>
      <c r="P542" s="787"/>
      <c r="Q542" s="787"/>
      <c r="R542" s="787"/>
      <c r="S542" s="787"/>
      <c r="T542" s="787"/>
      <c r="U542" s="787"/>
      <c r="V542" s="787"/>
      <c r="W542" s="787"/>
      <c r="X542" s="787"/>
      <c r="Y542" s="787"/>
      <c r="Z542" s="787"/>
      <c r="AA542" s="787"/>
      <c r="AB542" s="787"/>
      <c r="AC542" s="787"/>
      <c r="AD542" s="787"/>
      <c r="AE542" s="787"/>
      <c r="AF542" s="787"/>
    </row>
    <row r="543" spans="1:32" x14ac:dyDescent="0.25">
      <c r="A543" s="1400" t="s">
        <v>1754</v>
      </c>
      <c r="B543" s="1365"/>
      <c r="C543" s="1365"/>
      <c r="D543" s="1365"/>
      <c r="E543" s="1365"/>
      <c r="F543" s="1365"/>
      <c r="G543" s="1365"/>
      <c r="H543" s="1365"/>
      <c r="I543" s="1365">
        <v>2400</v>
      </c>
      <c r="J543" s="1365"/>
      <c r="K543" s="1365">
        <f t="shared" si="39"/>
        <v>2400</v>
      </c>
      <c r="L543" s="1419"/>
      <c r="M543" s="1420"/>
      <c r="N543" s="1421"/>
      <c r="O543" s="787"/>
      <c r="P543" s="787"/>
      <c r="Q543" s="787"/>
      <c r="R543" s="787"/>
      <c r="S543" s="787"/>
      <c r="T543" s="787"/>
      <c r="U543" s="787"/>
      <c r="V543" s="787"/>
      <c r="W543" s="787"/>
      <c r="X543" s="787"/>
      <c r="Y543" s="787"/>
      <c r="Z543" s="787"/>
      <c r="AA543" s="787"/>
      <c r="AB543" s="787"/>
      <c r="AC543" s="787"/>
      <c r="AD543" s="787"/>
      <c r="AE543" s="787"/>
      <c r="AF543" s="787"/>
    </row>
    <row r="544" spans="1:32" hidden="1" x14ac:dyDescent="0.25">
      <c r="A544" s="1364" t="s">
        <v>1807</v>
      </c>
      <c r="B544" s="1365"/>
      <c r="C544" s="1365"/>
      <c r="D544" s="1392"/>
      <c r="E544" s="1403"/>
      <c r="F544" s="1403"/>
      <c r="G544" s="1392"/>
      <c r="H544" s="1392"/>
      <c r="I544" s="1403"/>
      <c r="J544" s="1403"/>
      <c r="K544" s="1365">
        <f t="shared" si="39"/>
        <v>0</v>
      </c>
      <c r="M544" s="844"/>
      <c r="N544" s="1401"/>
      <c r="O544" s="787"/>
      <c r="P544" s="787"/>
      <c r="Q544" s="787"/>
      <c r="R544" s="787"/>
      <c r="S544" s="787"/>
      <c r="T544" s="787"/>
      <c r="U544" s="787"/>
      <c r="V544" s="787"/>
      <c r="W544" s="787"/>
      <c r="X544" s="787"/>
      <c r="Y544" s="787"/>
      <c r="Z544" s="787"/>
      <c r="AA544" s="787"/>
      <c r="AB544" s="787"/>
      <c r="AC544" s="787"/>
      <c r="AD544" s="787"/>
      <c r="AE544" s="787"/>
      <c r="AF544" s="787"/>
    </row>
    <row r="545" spans="1:32" x14ac:dyDescent="0.25">
      <c r="A545" s="1391" t="s">
        <v>1819</v>
      </c>
      <c r="B545" s="1365"/>
      <c r="C545" s="1365"/>
      <c r="D545" s="1365"/>
      <c r="E545" s="1365"/>
      <c r="F545" s="1365"/>
      <c r="G545" s="1365">
        <v>200</v>
      </c>
      <c r="H545" s="1365"/>
      <c r="I545" s="1365"/>
      <c r="J545" s="1365"/>
      <c r="K545" s="1365">
        <f>SUM(B545:J545)</f>
        <v>200</v>
      </c>
      <c r="M545" s="844"/>
      <c r="N545" s="1401"/>
      <c r="O545" s="787"/>
      <c r="P545" s="787"/>
      <c r="Q545" s="787"/>
      <c r="R545" s="787"/>
      <c r="S545" s="787"/>
      <c r="T545" s="787"/>
      <c r="U545" s="787"/>
      <c r="V545" s="787"/>
      <c r="W545" s="787"/>
      <c r="X545" s="787"/>
      <c r="Y545" s="787"/>
      <c r="Z545" s="787"/>
      <c r="AA545" s="787"/>
      <c r="AB545" s="787"/>
      <c r="AC545" s="787"/>
      <c r="AD545" s="787"/>
      <c r="AE545" s="787"/>
      <c r="AF545" s="787"/>
    </row>
    <row r="546" spans="1:32" ht="19.5" hidden="1" customHeight="1" x14ac:dyDescent="0.25">
      <c r="A546" s="1396" t="s">
        <v>1815</v>
      </c>
      <c r="B546" s="1365"/>
      <c r="C546" s="1365"/>
      <c r="D546" s="1392"/>
      <c r="E546" s="1403"/>
      <c r="F546" s="1403"/>
      <c r="G546" s="1392"/>
      <c r="H546" s="1392"/>
      <c r="I546" s="1403"/>
      <c r="J546" s="1403"/>
      <c r="K546" s="1365">
        <f t="shared" ref="K546:K552" si="41">SUM(B546:I546)</f>
        <v>0</v>
      </c>
      <c r="M546" s="844"/>
      <c r="N546" s="1401"/>
      <c r="O546" s="787"/>
      <c r="P546" s="787"/>
      <c r="Q546" s="787"/>
      <c r="R546" s="787"/>
      <c r="S546" s="787"/>
      <c r="T546" s="787"/>
      <c r="U546" s="787"/>
      <c r="V546" s="787"/>
      <c r="W546" s="787"/>
      <c r="X546" s="787"/>
      <c r="Y546" s="787"/>
      <c r="Z546" s="787"/>
      <c r="AA546" s="787"/>
      <c r="AB546" s="787"/>
      <c r="AC546" s="787"/>
      <c r="AD546" s="787"/>
      <c r="AE546" s="787"/>
      <c r="AF546" s="787"/>
    </row>
    <row r="547" spans="1:32" hidden="1" x14ac:dyDescent="0.25">
      <c r="A547" s="1396"/>
      <c r="B547" s="1365"/>
      <c r="C547" s="1365"/>
      <c r="D547" s="1392"/>
      <c r="E547" s="1403"/>
      <c r="F547" s="1403"/>
      <c r="G547" s="1392"/>
      <c r="H547" s="1392"/>
      <c r="I547" s="1403"/>
      <c r="J547" s="1403"/>
      <c r="K547" s="1365">
        <f t="shared" si="41"/>
        <v>0</v>
      </c>
      <c r="L547" s="1354"/>
      <c r="M547" s="787"/>
      <c r="N547" s="787"/>
      <c r="O547" s="787"/>
      <c r="P547" s="787"/>
      <c r="Q547" s="787"/>
      <c r="R547" s="787"/>
      <c r="S547" s="787"/>
      <c r="T547" s="787"/>
      <c r="U547" s="787"/>
      <c r="V547" s="787"/>
      <c r="W547" s="787"/>
      <c r="X547" s="787"/>
      <c r="Y547" s="787"/>
      <c r="Z547" s="787"/>
      <c r="AA547" s="787"/>
      <c r="AB547" s="787"/>
      <c r="AC547" s="787"/>
      <c r="AD547" s="787"/>
      <c r="AE547" s="787"/>
      <c r="AF547" s="787"/>
    </row>
    <row r="548" spans="1:32" hidden="1" x14ac:dyDescent="0.25">
      <c r="A548" s="1370"/>
      <c r="B548" s="1365"/>
      <c r="C548" s="1365"/>
      <c r="D548" s="1365"/>
      <c r="E548" s="1365"/>
      <c r="F548" s="1365"/>
      <c r="G548" s="1365"/>
      <c r="H548" s="1365"/>
      <c r="I548" s="1365"/>
      <c r="J548" s="1365"/>
      <c r="K548" s="1365">
        <f t="shared" si="41"/>
        <v>0</v>
      </c>
      <c r="L548" s="1354"/>
      <c r="M548" s="787"/>
      <c r="N548" s="787"/>
      <c r="O548" s="787"/>
      <c r="P548" s="787"/>
      <c r="Q548" s="787"/>
      <c r="R548" s="787"/>
      <c r="S548" s="787"/>
      <c r="T548" s="787"/>
      <c r="U548" s="787"/>
      <c r="V548" s="787"/>
      <c r="W548" s="787"/>
      <c r="X548" s="787"/>
      <c r="Y548" s="787"/>
      <c r="Z548" s="787"/>
      <c r="AA548" s="787"/>
      <c r="AB548" s="787"/>
      <c r="AC548" s="787"/>
      <c r="AD548" s="787"/>
      <c r="AE548" s="787"/>
      <c r="AF548" s="787"/>
    </row>
    <row r="549" spans="1:32" hidden="1" x14ac:dyDescent="0.25">
      <c r="A549" s="1370" t="s">
        <v>1809</v>
      </c>
      <c r="B549" s="1365"/>
      <c r="C549" s="1365"/>
      <c r="D549" s="1365"/>
      <c r="E549" s="1365"/>
      <c r="F549" s="1365"/>
      <c r="G549" s="1365">
        <v>100000</v>
      </c>
      <c r="H549" s="1365"/>
      <c r="I549" s="1365"/>
      <c r="J549" s="1365"/>
      <c r="K549" s="1365">
        <f t="shared" si="41"/>
        <v>100000</v>
      </c>
      <c r="L549" s="1354"/>
      <c r="M549" s="787"/>
      <c r="N549" s="787"/>
      <c r="O549" s="787"/>
      <c r="P549" s="787"/>
      <c r="Q549" s="787"/>
      <c r="R549" s="787"/>
      <c r="S549" s="787"/>
      <c r="T549" s="787"/>
      <c r="U549" s="787"/>
      <c r="V549" s="787"/>
      <c r="W549" s="787"/>
      <c r="X549" s="787"/>
      <c r="Y549" s="787"/>
      <c r="Z549" s="787"/>
      <c r="AA549" s="787"/>
      <c r="AB549" s="787"/>
      <c r="AC549" s="787"/>
      <c r="AD549" s="787"/>
      <c r="AE549" s="787"/>
      <c r="AF549" s="787"/>
    </row>
    <row r="550" spans="1:32" hidden="1" x14ac:dyDescent="0.25">
      <c r="A550" s="1370" t="s">
        <v>1809</v>
      </c>
      <c r="B550" s="1365"/>
      <c r="C550" s="1365"/>
      <c r="D550" s="1392"/>
      <c r="E550" s="1403"/>
      <c r="F550" s="1403"/>
      <c r="G550" s="1392"/>
      <c r="H550" s="1392"/>
      <c r="I550" s="1403"/>
      <c r="J550" s="1403"/>
      <c r="K550" s="1365">
        <f t="shared" si="41"/>
        <v>0</v>
      </c>
      <c r="L550" s="1354"/>
      <c r="M550" s="787"/>
      <c r="N550" s="787"/>
      <c r="O550" s="787"/>
      <c r="P550" s="787"/>
      <c r="Q550" s="787"/>
      <c r="R550" s="787"/>
      <c r="S550" s="787"/>
      <c r="T550" s="787"/>
      <c r="U550" s="787"/>
      <c r="V550" s="787"/>
      <c r="W550" s="787"/>
      <c r="X550" s="787"/>
      <c r="Y550" s="787"/>
      <c r="Z550" s="787"/>
      <c r="AA550" s="787"/>
      <c r="AB550" s="787"/>
      <c r="AC550" s="787"/>
      <c r="AD550" s="787"/>
      <c r="AE550" s="787"/>
      <c r="AF550" s="787"/>
    </row>
    <row r="551" spans="1:32" ht="15" customHeight="1" x14ac:dyDescent="0.25">
      <c r="A551" s="1391" t="s">
        <v>2458</v>
      </c>
      <c r="B551" s="1365"/>
      <c r="C551" s="1365"/>
      <c r="D551" s="1365"/>
      <c r="E551" s="1365"/>
      <c r="F551" s="1365"/>
      <c r="G551" s="1365">
        <v>100</v>
      </c>
      <c r="H551" s="1365"/>
      <c r="I551" s="1365"/>
      <c r="J551" s="1365"/>
      <c r="K551" s="1365">
        <f t="shared" si="41"/>
        <v>100</v>
      </c>
      <c r="L551" s="1399"/>
      <c r="M551" s="787"/>
      <c r="N551" s="787"/>
      <c r="O551" s="787"/>
      <c r="P551" s="787"/>
      <c r="Q551" s="787"/>
      <c r="R551" s="787"/>
      <c r="S551" s="787"/>
      <c r="T551" s="787"/>
      <c r="U551" s="787"/>
      <c r="V551" s="787"/>
      <c r="W551" s="787"/>
      <c r="X551" s="787"/>
      <c r="Y551" s="787"/>
      <c r="Z551" s="787"/>
      <c r="AA551" s="787"/>
      <c r="AB551" s="787"/>
      <c r="AC551" s="787"/>
      <c r="AD551" s="787"/>
      <c r="AE551" s="787"/>
      <c r="AF551" s="787"/>
    </row>
    <row r="552" spans="1:32" ht="24" hidden="1" customHeight="1" x14ac:dyDescent="0.25">
      <c r="A552" s="1370" t="s">
        <v>1892</v>
      </c>
      <c r="B552" s="1365"/>
      <c r="C552" s="1365"/>
      <c r="D552" s="1365"/>
      <c r="E552" s="1365"/>
      <c r="F552" s="1365"/>
      <c r="G552" s="1365"/>
      <c r="H552" s="1365"/>
      <c r="I552" s="1365"/>
      <c r="J552" s="1365"/>
      <c r="K552" s="1365">
        <f t="shared" si="41"/>
        <v>0</v>
      </c>
      <c r="L552" s="1354"/>
      <c r="M552" s="787"/>
      <c r="N552" s="787"/>
      <c r="O552" s="787"/>
      <c r="P552" s="787"/>
      <c r="Q552" s="787"/>
      <c r="R552" s="787"/>
      <c r="S552" s="787"/>
      <c r="T552" s="787"/>
      <c r="U552" s="787"/>
      <c r="V552" s="787"/>
      <c r="W552" s="787"/>
      <c r="X552" s="787"/>
      <c r="Y552" s="787"/>
      <c r="Z552" s="787"/>
      <c r="AA552" s="787"/>
      <c r="AB552" s="787"/>
      <c r="AC552" s="787"/>
      <c r="AD552" s="787"/>
      <c r="AE552" s="787"/>
      <c r="AF552" s="787"/>
    </row>
    <row r="553" spans="1:32" hidden="1" x14ac:dyDescent="0.25">
      <c r="A553" s="1364" t="s">
        <v>1811</v>
      </c>
      <c r="B553" s="1365"/>
      <c r="C553" s="1365"/>
      <c r="D553" s="1392"/>
      <c r="E553" s="1403"/>
      <c r="F553" s="1403"/>
      <c r="G553" s="1392"/>
      <c r="H553" s="1392"/>
      <c r="I553" s="1403"/>
      <c r="J553" s="1403"/>
      <c r="K553" s="1365">
        <f>SUM(B553:J553)</f>
        <v>0</v>
      </c>
      <c r="L553" s="1354"/>
      <c r="M553" s="787"/>
      <c r="N553" s="787"/>
      <c r="O553" s="787"/>
      <c r="P553" s="787"/>
      <c r="Q553" s="787"/>
      <c r="R553" s="787"/>
      <c r="S553" s="787"/>
      <c r="T553" s="787"/>
      <c r="U553" s="787"/>
      <c r="V553" s="787"/>
      <c r="W553" s="787"/>
      <c r="X553" s="787"/>
      <c r="Y553" s="787"/>
      <c r="Z553" s="787"/>
      <c r="AA553" s="787"/>
      <c r="AB553" s="787"/>
      <c r="AC553" s="787"/>
      <c r="AD553" s="787"/>
      <c r="AE553" s="787"/>
      <c r="AF553" s="787"/>
    </row>
    <row r="554" spans="1:32" hidden="1" x14ac:dyDescent="0.25">
      <c r="A554" s="1364" t="s">
        <v>1812</v>
      </c>
      <c r="B554" s="1365"/>
      <c r="C554" s="1365"/>
      <c r="D554" s="1392"/>
      <c r="E554" s="1403"/>
      <c r="F554" s="1403"/>
      <c r="G554" s="1392"/>
      <c r="H554" s="1392"/>
      <c r="I554" s="1403"/>
      <c r="J554" s="1403"/>
      <c r="K554" s="1365">
        <f>SUM(G554:J554)</f>
        <v>0</v>
      </c>
      <c r="L554" s="1354"/>
      <c r="M554" s="787"/>
      <c r="N554" s="787"/>
      <c r="O554" s="787"/>
      <c r="P554" s="787"/>
      <c r="Q554" s="787"/>
      <c r="R554" s="787"/>
      <c r="S554" s="787"/>
      <c r="T554" s="787"/>
      <c r="U554" s="787"/>
      <c r="V554" s="787"/>
      <c r="W554" s="787"/>
      <c r="X554" s="787"/>
      <c r="Y554" s="787"/>
      <c r="Z554" s="787"/>
      <c r="AA554" s="787"/>
      <c r="AB554" s="787"/>
      <c r="AC554" s="787"/>
      <c r="AD554" s="787"/>
      <c r="AE554" s="787"/>
      <c r="AF554" s="787"/>
    </row>
    <row r="555" spans="1:32" hidden="1" x14ac:dyDescent="0.25">
      <c r="A555" s="1364" t="s">
        <v>1813</v>
      </c>
      <c r="B555" s="1365"/>
      <c r="C555" s="1365"/>
      <c r="D555" s="1392"/>
      <c r="E555" s="1403"/>
      <c r="F555" s="1403"/>
      <c r="G555" s="1392"/>
      <c r="H555" s="1392"/>
      <c r="I555" s="1403"/>
      <c r="J555" s="1403"/>
      <c r="K555" s="1365">
        <f>SUM(B555:J555)</f>
        <v>0</v>
      </c>
      <c r="L555" s="1354"/>
      <c r="M555" s="787"/>
      <c r="N555" s="787"/>
      <c r="O555" s="787"/>
      <c r="P555" s="787"/>
      <c r="Q555" s="787"/>
      <c r="R555" s="787"/>
      <c r="S555" s="787"/>
      <c r="T555" s="787"/>
      <c r="U555" s="787"/>
      <c r="V555" s="787"/>
      <c r="W555" s="787"/>
      <c r="X555" s="787"/>
      <c r="Y555" s="787"/>
      <c r="Z555" s="787"/>
      <c r="AA555" s="787"/>
      <c r="AB555" s="787"/>
      <c r="AC555" s="787"/>
      <c r="AD555" s="787"/>
      <c r="AE555" s="787"/>
      <c r="AF555" s="787"/>
    </row>
    <row r="556" spans="1:32" hidden="1" x14ac:dyDescent="0.25">
      <c r="A556" s="1400" t="s">
        <v>1814</v>
      </c>
      <c r="B556" s="1365"/>
      <c r="C556" s="1365"/>
      <c r="D556" s="1392"/>
      <c r="E556" s="1410"/>
      <c r="F556" s="1410"/>
      <c r="G556" s="1392"/>
      <c r="H556" s="1392"/>
      <c r="I556" s="1417"/>
      <c r="J556" s="1417"/>
      <c r="K556" s="1365">
        <f>SUM(B556:J556)</f>
        <v>0</v>
      </c>
      <c r="L556" s="1354"/>
      <c r="M556" s="787"/>
      <c r="N556" s="787"/>
      <c r="O556" s="787"/>
      <c r="P556" s="787"/>
      <c r="Q556" s="787"/>
      <c r="R556" s="787"/>
      <c r="S556" s="787"/>
      <c r="T556" s="787"/>
      <c r="U556" s="787"/>
      <c r="V556" s="787"/>
      <c r="W556" s="787"/>
      <c r="X556" s="787"/>
      <c r="Y556" s="787"/>
      <c r="Z556" s="787"/>
      <c r="AA556" s="787"/>
      <c r="AB556" s="787"/>
      <c r="AC556" s="787"/>
      <c r="AD556" s="787"/>
      <c r="AE556" s="787"/>
      <c r="AF556" s="787"/>
    </row>
    <row r="557" spans="1:32" ht="29.25" hidden="1" customHeight="1" x14ac:dyDescent="0.25">
      <c r="A557" s="1400" t="s">
        <v>2351</v>
      </c>
      <c r="B557" s="1365"/>
      <c r="C557" s="1365">
        <f t="shared" ref="C557:K557" si="42">SUM(C556)</f>
        <v>0</v>
      </c>
      <c r="D557" s="1365">
        <f t="shared" si="42"/>
        <v>0</v>
      </c>
      <c r="E557" s="1365">
        <f t="shared" si="42"/>
        <v>0</v>
      </c>
      <c r="F557" s="1365">
        <f t="shared" si="42"/>
        <v>0</v>
      </c>
      <c r="G557" s="1365">
        <f t="shared" si="42"/>
        <v>0</v>
      </c>
      <c r="H557" s="1365">
        <f t="shared" si="42"/>
        <v>0</v>
      </c>
      <c r="I557" s="1365">
        <f t="shared" si="42"/>
        <v>0</v>
      </c>
      <c r="J557" s="1365">
        <f t="shared" si="42"/>
        <v>0</v>
      </c>
      <c r="K557" s="1365">
        <f t="shared" si="42"/>
        <v>0</v>
      </c>
      <c r="L557" s="1354"/>
      <c r="M557" s="787"/>
      <c r="N557" s="787"/>
      <c r="O557" s="787"/>
      <c r="P557" s="787"/>
      <c r="Q557" s="787"/>
      <c r="R557" s="787"/>
      <c r="S557" s="787"/>
      <c r="T557" s="787"/>
      <c r="U557" s="787"/>
      <c r="V557" s="787"/>
      <c r="W557" s="787"/>
      <c r="X557" s="787"/>
      <c r="Y557" s="787"/>
      <c r="Z557" s="787"/>
      <c r="AA557" s="787"/>
      <c r="AB557" s="787"/>
      <c r="AC557" s="787"/>
      <c r="AD557" s="787"/>
      <c r="AE557" s="787"/>
      <c r="AF557" s="787"/>
    </row>
    <row r="558" spans="1:32" hidden="1" x14ac:dyDescent="0.25">
      <c r="A558" s="1391"/>
      <c r="B558" s="1365"/>
      <c r="C558" s="1365"/>
      <c r="D558" s="1392"/>
      <c r="E558" s="1403"/>
      <c r="F558" s="1403"/>
      <c r="G558" s="1392"/>
      <c r="H558" s="1392"/>
      <c r="I558" s="1403"/>
      <c r="J558" s="1403"/>
      <c r="K558" s="1365"/>
      <c r="L558" s="1354"/>
      <c r="M558" s="787"/>
      <c r="N558" s="787"/>
      <c r="O558" s="787"/>
      <c r="P558" s="787"/>
      <c r="Q558" s="787"/>
      <c r="R558" s="787"/>
      <c r="S558" s="787"/>
      <c r="T558" s="787"/>
      <c r="U558" s="787"/>
      <c r="V558" s="787"/>
      <c r="W558" s="787"/>
      <c r="X558" s="787"/>
      <c r="Y558" s="787"/>
      <c r="Z558" s="787"/>
      <c r="AA558" s="787"/>
      <c r="AB558" s="787"/>
      <c r="AC558" s="787"/>
      <c r="AD558" s="787"/>
      <c r="AE558" s="787"/>
      <c r="AF558" s="787"/>
    </row>
    <row r="559" spans="1:32" ht="33" hidden="1" customHeight="1" x14ac:dyDescent="0.25">
      <c r="A559" s="1391" t="s">
        <v>1816</v>
      </c>
      <c r="B559" s="1365"/>
      <c r="C559" s="1365"/>
      <c r="D559" s="1365"/>
      <c r="E559" s="1365"/>
      <c r="F559" s="1365"/>
      <c r="G559" s="1365"/>
      <c r="H559" s="1365"/>
      <c r="I559" s="1365"/>
      <c r="J559" s="1365"/>
      <c r="K559" s="1365">
        <f>SUM(C559:J559)</f>
        <v>0</v>
      </c>
      <c r="L559" s="1354"/>
      <c r="M559" s="787"/>
      <c r="N559" s="787"/>
      <c r="O559" s="787"/>
      <c r="P559" s="787"/>
      <c r="Q559" s="787"/>
      <c r="R559" s="787"/>
      <c r="S559" s="787"/>
      <c r="T559" s="787"/>
      <c r="U559" s="787"/>
      <c r="V559" s="787"/>
      <c r="W559" s="787"/>
      <c r="X559" s="787"/>
      <c r="Y559" s="787"/>
      <c r="Z559" s="787"/>
      <c r="AA559" s="787"/>
      <c r="AB559" s="787"/>
      <c r="AC559" s="787"/>
      <c r="AD559" s="787"/>
      <c r="AE559" s="787"/>
      <c r="AF559" s="787"/>
    </row>
    <row r="560" spans="1:32" ht="20.399999999999999" customHeight="1" x14ac:dyDescent="0.25">
      <c r="A560" s="1391" t="s">
        <v>1820</v>
      </c>
      <c r="B560" s="1365">
        <v>60</v>
      </c>
      <c r="C560" s="1365"/>
      <c r="D560" s="1365"/>
      <c r="E560" s="1365"/>
      <c r="F560" s="1365"/>
      <c r="G560" s="1365"/>
      <c r="H560" s="1365"/>
      <c r="I560" s="1365"/>
      <c r="J560" s="1365"/>
      <c r="K560" s="1365">
        <f>SUM(B560:J560)</f>
        <v>60</v>
      </c>
      <c r="L560" s="1354"/>
      <c r="M560" s="787"/>
      <c r="N560" s="787"/>
      <c r="O560" s="787"/>
      <c r="P560" s="787"/>
      <c r="Q560" s="787"/>
      <c r="R560" s="787"/>
      <c r="S560" s="787"/>
      <c r="T560" s="787"/>
      <c r="U560" s="787"/>
      <c r="V560" s="787"/>
      <c r="W560" s="787"/>
      <c r="X560" s="787"/>
      <c r="Y560" s="787"/>
      <c r="Z560" s="787"/>
      <c r="AA560" s="787"/>
      <c r="AB560" s="787"/>
      <c r="AC560" s="787"/>
      <c r="AD560" s="787"/>
      <c r="AE560" s="787"/>
      <c r="AF560" s="787"/>
    </row>
    <row r="561" spans="1:32" hidden="1" x14ac:dyDescent="0.25">
      <c r="A561" s="1391" t="s">
        <v>1817</v>
      </c>
      <c r="B561" s="1365"/>
      <c r="C561" s="1365"/>
      <c r="D561" s="1365"/>
      <c r="E561" s="1365"/>
      <c r="F561" s="1365"/>
      <c r="G561" s="1365"/>
      <c r="H561" s="1365"/>
      <c r="I561" s="1365"/>
      <c r="J561" s="1365"/>
      <c r="K561" s="1365">
        <f>SUM(B561:J561)</f>
        <v>0</v>
      </c>
      <c r="L561" s="1354"/>
      <c r="M561" s="787"/>
      <c r="N561" s="787"/>
      <c r="O561" s="787"/>
      <c r="P561" s="787"/>
      <c r="Q561" s="787"/>
      <c r="R561" s="787"/>
      <c r="S561" s="787"/>
      <c r="T561" s="787"/>
      <c r="U561" s="787"/>
      <c r="V561" s="787"/>
      <c r="W561" s="787"/>
      <c r="X561" s="787"/>
      <c r="Y561" s="787"/>
      <c r="Z561" s="787"/>
      <c r="AA561" s="787"/>
      <c r="AB561" s="787"/>
      <c r="AC561" s="787"/>
      <c r="AD561" s="787"/>
      <c r="AE561" s="787"/>
      <c r="AF561" s="787"/>
    </row>
    <row r="562" spans="1:32" x14ac:dyDescent="0.25">
      <c r="A562" s="1391" t="s">
        <v>1826</v>
      </c>
      <c r="B562" s="1365"/>
      <c r="C562" s="1365">
        <v>80</v>
      </c>
      <c r="D562" s="1365"/>
      <c r="E562" s="1365"/>
      <c r="F562" s="1365"/>
      <c r="G562" s="1365">
        <v>240</v>
      </c>
      <c r="H562" s="1365"/>
      <c r="I562" s="1365"/>
      <c r="J562" s="1365"/>
      <c r="K562" s="1365">
        <f>SUM(B562:J562)</f>
        <v>320</v>
      </c>
      <c r="L562" s="1354"/>
      <c r="M562" s="787"/>
      <c r="N562" s="787"/>
      <c r="O562" s="787"/>
      <c r="P562" s="787"/>
      <c r="Q562" s="787"/>
      <c r="R562" s="787"/>
      <c r="S562" s="787"/>
      <c r="T562" s="787"/>
      <c r="U562" s="787"/>
      <c r="V562" s="787"/>
      <c r="W562" s="787"/>
      <c r="X562" s="787"/>
      <c r="Y562" s="787"/>
      <c r="Z562" s="787"/>
      <c r="AA562" s="787"/>
      <c r="AB562" s="787"/>
      <c r="AC562" s="787"/>
      <c r="AD562" s="787"/>
      <c r="AE562" s="787"/>
      <c r="AF562" s="787"/>
    </row>
    <row r="563" spans="1:32" ht="34.5" hidden="1" customHeight="1" x14ac:dyDescent="0.25">
      <c r="A563" s="1391" t="s">
        <v>1818</v>
      </c>
      <c r="B563" s="1365"/>
      <c r="C563" s="1365"/>
      <c r="D563" s="1365"/>
      <c r="E563" s="1365"/>
      <c r="F563" s="1365"/>
      <c r="G563" s="1365"/>
      <c r="H563" s="1365"/>
      <c r="I563" s="1365"/>
      <c r="J563" s="1365"/>
      <c r="K563" s="1365">
        <f>SUM(C563:J563)</f>
        <v>0</v>
      </c>
      <c r="L563" s="1354"/>
      <c r="M563" s="787"/>
      <c r="N563" s="787"/>
      <c r="O563" s="787"/>
      <c r="P563" s="787"/>
      <c r="Q563" s="787"/>
      <c r="R563" s="787"/>
      <c r="S563" s="787"/>
      <c r="T563" s="787"/>
      <c r="U563" s="787"/>
      <c r="V563" s="787"/>
      <c r="W563" s="787"/>
      <c r="X563" s="787"/>
      <c r="Y563" s="787"/>
      <c r="Z563" s="787"/>
      <c r="AA563" s="787"/>
      <c r="AB563" s="787"/>
      <c r="AC563" s="787"/>
      <c r="AD563" s="787"/>
      <c r="AE563" s="787"/>
      <c r="AF563" s="787"/>
    </row>
    <row r="564" spans="1:32" ht="14.4" customHeight="1" x14ac:dyDescent="0.25">
      <c r="A564" s="1370" t="s">
        <v>1787</v>
      </c>
      <c r="B564" s="1366"/>
      <c r="C564" s="1366"/>
      <c r="D564" s="1366"/>
      <c r="E564" s="1366"/>
      <c r="F564" s="1366"/>
      <c r="G564" s="1366"/>
      <c r="H564" s="1366"/>
      <c r="I564" s="1366">
        <v>245</v>
      </c>
      <c r="J564" s="1366"/>
      <c r="K564" s="1392">
        <f>SUM(B564:I564)</f>
        <v>245</v>
      </c>
      <c r="L564" s="1354"/>
      <c r="M564" s="787"/>
      <c r="N564" s="787"/>
      <c r="O564" s="787"/>
      <c r="P564" s="787"/>
      <c r="Q564" s="787"/>
      <c r="R564" s="787"/>
      <c r="S564" s="787"/>
      <c r="T564" s="787"/>
      <c r="U564" s="787"/>
      <c r="V564" s="787"/>
      <c r="W564" s="787"/>
      <c r="X564" s="787"/>
      <c r="Y564" s="787"/>
      <c r="Z564" s="787"/>
      <c r="AA564" s="787"/>
      <c r="AB564" s="787"/>
      <c r="AC564" s="787"/>
      <c r="AD564" s="787"/>
      <c r="AE564" s="787"/>
      <c r="AF564" s="787"/>
    </row>
    <row r="565" spans="1:32" ht="15.6" customHeight="1" x14ac:dyDescent="0.25">
      <c r="A565" s="1364" t="s">
        <v>1788</v>
      </c>
      <c r="B565" s="1392"/>
      <c r="C565" s="1392"/>
      <c r="D565" s="1392"/>
      <c r="E565" s="1392"/>
      <c r="F565" s="1392"/>
      <c r="G565" s="1392">
        <v>50</v>
      </c>
      <c r="H565" s="1392"/>
      <c r="I565" s="1392">
        <v>50</v>
      </c>
      <c r="J565" s="1392"/>
      <c r="K565" s="1366">
        <f>SUM(B565:I565)</f>
        <v>100</v>
      </c>
      <c r="L565" s="1354"/>
      <c r="M565" s="787"/>
      <c r="N565" s="787"/>
      <c r="O565" s="787"/>
      <c r="P565" s="787"/>
      <c r="Q565" s="787"/>
      <c r="R565" s="787"/>
      <c r="S565" s="787"/>
      <c r="T565" s="787"/>
      <c r="U565" s="787"/>
      <c r="V565" s="787"/>
      <c r="W565" s="787"/>
      <c r="X565" s="787"/>
      <c r="Y565" s="787"/>
      <c r="Z565" s="787"/>
      <c r="AA565" s="787"/>
      <c r="AB565" s="787"/>
      <c r="AC565" s="787"/>
      <c r="AD565" s="787"/>
      <c r="AE565" s="787"/>
      <c r="AF565" s="787"/>
    </row>
    <row r="566" spans="1:32" ht="15" customHeight="1" x14ac:dyDescent="0.25">
      <c r="A566" s="1391" t="s">
        <v>1891</v>
      </c>
      <c r="B566" s="1365"/>
      <c r="C566" s="1365"/>
      <c r="D566" s="1365"/>
      <c r="E566" s="1365"/>
      <c r="F566" s="1365"/>
      <c r="G566" s="1365">
        <v>100</v>
      </c>
      <c r="H566" s="1365"/>
      <c r="I566" s="1365"/>
      <c r="J566" s="1365"/>
      <c r="K566" s="1365">
        <f>SUM(B566:I566)</f>
        <v>100</v>
      </c>
      <c r="L566" s="1354"/>
      <c r="M566" s="787"/>
      <c r="N566" s="787"/>
      <c r="O566" s="787"/>
      <c r="P566" s="787"/>
      <c r="Q566" s="787"/>
      <c r="R566" s="787"/>
      <c r="S566" s="787"/>
      <c r="T566" s="787"/>
      <c r="U566" s="787"/>
      <c r="V566" s="787"/>
      <c r="W566" s="787"/>
      <c r="X566" s="787"/>
      <c r="Y566" s="787"/>
      <c r="Z566" s="787"/>
      <c r="AA566" s="787"/>
      <c r="AB566" s="787"/>
      <c r="AC566" s="787"/>
      <c r="AD566" s="787"/>
      <c r="AE566" s="787"/>
      <c r="AF566" s="787"/>
    </row>
    <row r="567" spans="1:32" ht="15.75" hidden="1" customHeight="1" x14ac:dyDescent="0.25">
      <c r="A567" s="1391" t="s">
        <v>1821</v>
      </c>
      <c r="B567" s="1365"/>
      <c r="C567" s="1365"/>
      <c r="D567" s="1365"/>
      <c r="E567" s="1365"/>
      <c r="F567" s="1365"/>
      <c r="G567" s="1365"/>
      <c r="H567" s="1365"/>
      <c r="I567" s="1365"/>
      <c r="J567" s="1365"/>
      <c r="K567" s="1365">
        <f>SUM(B567:J567)</f>
        <v>0</v>
      </c>
      <c r="L567" s="1354"/>
      <c r="M567" s="787"/>
      <c r="N567" s="787"/>
      <c r="O567" s="787"/>
      <c r="P567" s="787"/>
      <c r="Q567" s="787"/>
      <c r="R567" s="787"/>
      <c r="S567" s="787"/>
      <c r="T567" s="787"/>
      <c r="U567" s="787"/>
      <c r="V567" s="787"/>
      <c r="W567" s="787"/>
      <c r="X567" s="787"/>
      <c r="Y567" s="787"/>
      <c r="Z567" s="787"/>
      <c r="AA567" s="787"/>
      <c r="AB567" s="787"/>
      <c r="AC567" s="787"/>
      <c r="AD567" s="787"/>
      <c r="AE567" s="787"/>
      <c r="AF567" s="787"/>
    </row>
    <row r="568" spans="1:32" ht="15" customHeight="1" x14ac:dyDescent="0.25">
      <c r="A568" s="1400" t="s">
        <v>1756</v>
      </c>
      <c r="B568" s="1365"/>
      <c r="C568" s="1365"/>
      <c r="D568" s="1365"/>
      <c r="E568" s="1365"/>
      <c r="F568" s="1365"/>
      <c r="G568" s="1365">
        <v>300</v>
      </c>
      <c r="H568" s="1365"/>
      <c r="I568" s="1365">
        <v>2000</v>
      </c>
      <c r="J568" s="1365"/>
      <c r="K568" s="1365">
        <f>SUM(C568:J568)</f>
        <v>2300</v>
      </c>
      <c r="L568" s="1354"/>
      <c r="M568" s="787"/>
      <c r="N568" s="787"/>
      <c r="O568" s="787"/>
      <c r="P568" s="787"/>
      <c r="Q568" s="787"/>
      <c r="R568" s="787"/>
      <c r="S568" s="787"/>
      <c r="T568" s="787"/>
      <c r="U568" s="787"/>
      <c r="V568" s="787"/>
      <c r="W568" s="787"/>
      <c r="X568" s="787"/>
      <c r="Y568" s="787"/>
      <c r="Z568" s="787"/>
      <c r="AA568" s="787"/>
      <c r="AB568" s="787"/>
      <c r="AC568" s="787"/>
      <c r="AD568" s="787"/>
      <c r="AE568" s="787"/>
      <c r="AF568" s="787"/>
    </row>
    <row r="569" spans="1:32" ht="31.8" customHeight="1" x14ac:dyDescent="0.25">
      <c r="A569" s="1391" t="s">
        <v>2459</v>
      </c>
      <c r="B569" s="1365"/>
      <c r="C569" s="1365"/>
      <c r="D569" s="1365"/>
      <c r="E569" s="1365"/>
      <c r="F569" s="1365"/>
      <c r="G569" s="1365">
        <v>200</v>
      </c>
      <c r="H569" s="1365"/>
      <c r="I569" s="1365"/>
      <c r="J569" s="1365"/>
      <c r="K569" s="1365">
        <f>SUM(B569:I569)</f>
        <v>200</v>
      </c>
      <c r="L569" s="1354"/>
      <c r="M569" s="787"/>
      <c r="N569" s="787"/>
      <c r="O569" s="787"/>
      <c r="P569" s="787"/>
      <c r="Q569" s="787"/>
      <c r="R569" s="787"/>
      <c r="S569" s="787"/>
      <c r="T569" s="787"/>
      <c r="U569" s="787"/>
      <c r="V569" s="787"/>
      <c r="W569" s="787"/>
      <c r="X569" s="787"/>
      <c r="Y569" s="787"/>
      <c r="Z569" s="787"/>
      <c r="AA569" s="787"/>
      <c r="AB569" s="787"/>
      <c r="AC569" s="787"/>
      <c r="AD569" s="787"/>
      <c r="AE569" s="787"/>
      <c r="AF569" s="787"/>
    </row>
    <row r="570" spans="1:32" ht="16.8" hidden="1" customHeight="1" x14ac:dyDescent="0.25">
      <c r="A570" s="1370" t="s">
        <v>1822</v>
      </c>
      <c r="B570" s="1365"/>
      <c r="C570" s="1365"/>
      <c r="D570" s="1392"/>
      <c r="E570" s="1403"/>
      <c r="F570" s="1403"/>
      <c r="G570" s="1392"/>
      <c r="H570" s="1392"/>
      <c r="I570" s="1403"/>
      <c r="J570" s="1403"/>
      <c r="K570" s="1365">
        <f>SUM(C570:J570)</f>
        <v>0</v>
      </c>
      <c r="L570" s="1354"/>
      <c r="M570" s="787"/>
      <c r="N570" s="787"/>
      <c r="O570" s="787"/>
      <c r="P570" s="787"/>
      <c r="Q570" s="787"/>
      <c r="R570" s="787"/>
      <c r="S570" s="787"/>
      <c r="T570" s="787"/>
      <c r="U570" s="787"/>
      <c r="V570" s="787"/>
      <c r="W570" s="787"/>
      <c r="X570" s="787"/>
      <c r="Y570" s="787"/>
      <c r="Z570" s="787"/>
      <c r="AA570" s="787"/>
      <c r="AB570" s="787"/>
      <c r="AC570" s="787"/>
      <c r="AD570" s="787"/>
      <c r="AE570" s="787"/>
      <c r="AF570" s="787"/>
    </row>
    <row r="571" spans="1:32" ht="16.8" customHeight="1" x14ac:dyDescent="0.25">
      <c r="A571" s="1370" t="s">
        <v>1823</v>
      </c>
      <c r="B571" s="1365"/>
      <c r="C571" s="1365"/>
      <c r="D571" s="1392"/>
      <c r="E571" s="1403"/>
      <c r="F571" s="1403"/>
      <c r="G571" s="1392">
        <v>100</v>
      </c>
      <c r="H571" s="1392"/>
      <c r="I571" s="1366">
        <v>1175</v>
      </c>
      <c r="J571" s="1403"/>
      <c r="K571" s="1365">
        <f>SUM(C571:J571)</f>
        <v>1275</v>
      </c>
      <c r="L571" s="1354"/>
      <c r="M571" s="787"/>
      <c r="N571" s="787"/>
      <c r="O571" s="787"/>
      <c r="P571" s="787"/>
      <c r="Q571" s="787"/>
      <c r="R571" s="787"/>
      <c r="S571" s="787"/>
      <c r="T571" s="787"/>
      <c r="U571" s="787"/>
      <c r="V571" s="787"/>
      <c r="W571" s="787"/>
      <c r="X571" s="787"/>
      <c r="Y571" s="787"/>
      <c r="Z571" s="787"/>
      <c r="AA571" s="787"/>
      <c r="AB571" s="787"/>
      <c r="AC571" s="787"/>
      <c r="AD571" s="787"/>
      <c r="AE571" s="787"/>
      <c r="AF571" s="787"/>
    </row>
    <row r="572" spans="1:32" hidden="1" x14ac:dyDescent="0.25">
      <c r="A572" s="1396" t="s">
        <v>1824</v>
      </c>
      <c r="B572" s="1365"/>
      <c r="C572" s="1365"/>
      <c r="D572" s="1392"/>
      <c r="E572" s="1403"/>
      <c r="F572" s="1403"/>
      <c r="G572" s="1392"/>
      <c r="H572" s="1392"/>
      <c r="I572" s="1403"/>
      <c r="J572" s="1403"/>
      <c r="K572" s="1365">
        <f>SUM(G572:J572)</f>
        <v>0</v>
      </c>
      <c r="L572" s="1354"/>
      <c r="M572" s="787"/>
      <c r="N572" s="787"/>
      <c r="O572" s="787"/>
      <c r="P572" s="787"/>
      <c r="Q572" s="787"/>
      <c r="R572" s="787"/>
      <c r="S572" s="787"/>
      <c r="T572" s="787"/>
      <c r="U572" s="787"/>
      <c r="V572" s="787"/>
      <c r="W572" s="787"/>
      <c r="X572" s="787"/>
      <c r="Y572" s="787"/>
      <c r="Z572" s="787"/>
      <c r="AA572" s="787"/>
      <c r="AB572" s="787"/>
      <c r="AC572" s="787"/>
      <c r="AD572" s="787"/>
      <c r="AE572" s="787"/>
      <c r="AF572" s="787"/>
    </row>
    <row r="573" spans="1:32" hidden="1" x14ac:dyDescent="0.25">
      <c r="A573" s="1396" t="s">
        <v>1825</v>
      </c>
      <c r="B573" s="1365"/>
      <c r="C573" s="1365"/>
      <c r="D573" s="1392"/>
      <c r="E573" s="1403"/>
      <c r="F573" s="1403"/>
      <c r="G573" s="1392"/>
      <c r="H573" s="1392"/>
      <c r="I573" s="1403"/>
      <c r="J573" s="1403"/>
      <c r="K573" s="1365">
        <f>SUM(C573:I573)</f>
        <v>0</v>
      </c>
      <c r="L573" s="1354"/>
      <c r="M573" s="787"/>
      <c r="N573" s="787"/>
      <c r="O573" s="787"/>
      <c r="P573" s="787"/>
      <c r="Q573" s="787"/>
      <c r="R573" s="787"/>
      <c r="S573" s="787"/>
      <c r="T573" s="787"/>
      <c r="U573" s="787"/>
      <c r="V573" s="787"/>
      <c r="W573" s="787"/>
      <c r="X573" s="787"/>
      <c r="Y573" s="787"/>
      <c r="Z573" s="787"/>
      <c r="AA573" s="787"/>
      <c r="AB573" s="787"/>
      <c r="AC573" s="787"/>
      <c r="AD573" s="787"/>
      <c r="AE573" s="787"/>
      <c r="AF573" s="787"/>
    </row>
    <row r="574" spans="1:32" hidden="1" x14ac:dyDescent="0.25">
      <c r="A574" s="1370" t="s">
        <v>1827</v>
      </c>
      <c r="B574" s="1365"/>
      <c r="C574" s="1365"/>
      <c r="D574" s="1392"/>
      <c r="E574" s="1403"/>
      <c r="F574" s="1403"/>
      <c r="G574" s="1392"/>
      <c r="H574" s="1392"/>
      <c r="I574" s="1403"/>
      <c r="J574" s="1403"/>
      <c r="K574" s="1365">
        <f>SUM(B574:I574)</f>
        <v>0</v>
      </c>
      <c r="L574" s="1354"/>
      <c r="M574" s="787"/>
      <c r="N574" s="787"/>
      <c r="O574" s="787"/>
      <c r="P574" s="787"/>
      <c r="Q574" s="787"/>
      <c r="R574" s="787"/>
      <c r="S574" s="787"/>
      <c r="T574" s="787"/>
      <c r="U574" s="787"/>
      <c r="V574" s="787"/>
      <c r="W574" s="787"/>
      <c r="X574" s="787"/>
      <c r="Y574" s="787"/>
      <c r="Z574" s="787"/>
      <c r="AA574" s="787"/>
      <c r="AB574" s="787"/>
      <c r="AC574" s="787"/>
      <c r="AD574" s="787"/>
      <c r="AE574" s="787"/>
      <c r="AF574" s="787"/>
    </row>
    <row r="575" spans="1:32" ht="16.2" customHeight="1" x14ac:dyDescent="0.25">
      <c r="A575" s="1391" t="s">
        <v>2352</v>
      </c>
      <c r="B575" s="1365"/>
      <c r="C575" s="1365"/>
      <c r="D575" s="1365"/>
      <c r="E575" s="1365"/>
      <c r="F575" s="1365"/>
      <c r="G575" s="1365">
        <v>100</v>
      </c>
      <c r="H575" s="1365"/>
      <c r="I575" s="1365"/>
      <c r="J575" s="1365"/>
      <c r="K575" s="1365">
        <f>SUM(B575:I575)</f>
        <v>100</v>
      </c>
      <c r="L575" s="1354"/>
      <c r="M575" s="787"/>
      <c r="N575" s="787"/>
      <c r="O575" s="787"/>
      <c r="P575" s="787"/>
      <c r="Q575" s="787"/>
      <c r="R575" s="787"/>
      <c r="S575" s="787"/>
      <c r="T575" s="787"/>
      <c r="U575" s="787"/>
      <c r="V575" s="787"/>
      <c r="W575" s="787"/>
      <c r="X575" s="787"/>
      <c r="Y575" s="787"/>
      <c r="Z575" s="787"/>
      <c r="AA575" s="787"/>
      <c r="AB575" s="787"/>
      <c r="AC575" s="787"/>
      <c r="AD575" s="787"/>
      <c r="AE575" s="787"/>
      <c r="AF575" s="787"/>
    </row>
    <row r="576" spans="1:32" hidden="1" x14ac:dyDescent="0.25">
      <c r="A576" s="1396" t="s">
        <v>1828</v>
      </c>
      <c r="B576" s="1365"/>
      <c r="C576" s="1365"/>
      <c r="D576" s="1392"/>
      <c r="E576" s="1403"/>
      <c r="F576" s="1403"/>
      <c r="G576" s="1392"/>
      <c r="H576" s="1392"/>
      <c r="I576" s="1403">
        <v>1800000</v>
      </c>
      <c r="J576" s="1403"/>
      <c r="K576" s="1365">
        <f>SUM(I576:J576)</f>
        <v>1800000</v>
      </c>
      <c r="L576" s="1354"/>
      <c r="M576" s="787"/>
      <c r="N576" s="787"/>
      <c r="O576" s="787"/>
      <c r="P576" s="787"/>
      <c r="Q576" s="787"/>
      <c r="R576" s="787"/>
      <c r="S576" s="787"/>
      <c r="T576" s="787"/>
      <c r="U576" s="787"/>
      <c r="V576" s="787"/>
      <c r="W576" s="787"/>
      <c r="X576" s="787"/>
      <c r="Y576" s="787"/>
      <c r="Z576" s="787"/>
      <c r="AA576" s="787"/>
      <c r="AB576" s="787"/>
      <c r="AC576" s="787"/>
      <c r="AD576" s="787"/>
      <c r="AE576" s="787"/>
      <c r="AF576" s="787"/>
    </row>
    <row r="577" spans="1:32" x14ac:dyDescent="0.25">
      <c r="A577" s="1396" t="s">
        <v>1829</v>
      </c>
      <c r="B577" s="1365"/>
      <c r="C577" s="1365"/>
      <c r="D577" s="1365"/>
      <c r="E577" s="1365"/>
      <c r="F577" s="1365"/>
      <c r="G577" s="1365"/>
      <c r="H577" s="1365"/>
      <c r="I577" s="1365">
        <v>3423</v>
      </c>
      <c r="J577" s="1365"/>
      <c r="K577" s="1365">
        <f>SUM(I577:J577)</f>
        <v>3423</v>
      </c>
      <c r="M577" s="844"/>
      <c r="N577" s="1401"/>
      <c r="O577" s="844"/>
      <c r="P577" s="844"/>
      <c r="Q577" s="787"/>
      <c r="R577" s="787"/>
      <c r="S577" s="787"/>
      <c r="T577" s="787"/>
      <c r="U577" s="787"/>
      <c r="V577" s="787"/>
      <c r="W577" s="787"/>
      <c r="X577" s="787"/>
      <c r="Y577" s="787"/>
      <c r="Z577" s="787"/>
      <c r="AA577" s="787"/>
      <c r="AB577" s="787"/>
      <c r="AC577" s="787"/>
      <c r="AD577" s="787"/>
      <c r="AE577" s="787"/>
      <c r="AF577" s="787"/>
    </row>
    <row r="578" spans="1:32" x14ac:dyDescent="0.25">
      <c r="A578" s="1396" t="s">
        <v>1830</v>
      </c>
      <c r="B578" s="1365"/>
      <c r="C578" s="1365"/>
      <c r="D578" s="1392"/>
      <c r="E578" s="1403"/>
      <c r="F578" s="1403"/>
      <c r="G578" s="1392">
        <v>100</v>
      </c>
      <c r="H578" s="1392"/>
      <c r="I578" s="1403"/>
      <c r="J578" s="1403"/>
      <c r="K578" s="1365">
        <f>SUM(C578:J578)</f>
        <v>100</v>
      </c>
      <c r="M578" s="1401"/>
      <c r="N578" s="1401"/>
      <c r="O578" s="844"/>
      <c r="P578" s="844"/>
      <c r="Q578" s="787"/>
      <c r="R578" s="787"/>
      <c r="S578" s="787"/>
      <c r="T578" s="787"/>
      <c r="U578" s="787"/>
      <c r="V578" s="787"/>
      <c r="W578" s="787"/>
      <c r="X578" s="787"/>
      <c r="Y578" s="787"/>
      <c r="Z578" s="787"/>
      <c r="AA578" s="787"/>
      <c r="AB578" s="787"/>
      <c r="AC578" s="787"/>
      <c r="AD578" s="787"/>
      <c r="AE578" s="787"/>
      <c r="AF578" s="787"/>
    </row>
    <row r="579" spans="1:32" x14ac:dyDescent="0.25">
      <c r="A579" s="1370" t="s">
        <v>1893</v>
      </c>
      <c r="B579" s="1365"/>
      <c r="C579" s="1365"/>
      <c r="D579" s="1365"/>
      <c r="E579" s="1365"/>
      <c r="F579" s="1365"/>
      <c r="G579" s="1365"/>
      <c r="H579" s="1365">
        <f>SUM(H578)</f>
        <v>0</v>
      </c>
      <c r="I579" s="1365">
        <v>1800</v>
      </c>
      <c r="J579" s="1365">
        <f>SUM(J578)</f>
        <v>0</v>
      </c>
      <c r="K579" s="1365">
        <f>SUM(B579:I579)</f>
        <v>1800</v>
      </c>
      <c r="M579" s="1401"/>
      <c r="N579" s="1401"/>
      <c r="O579" s="844"/>
      <c r="P579" s="844"/>
      <c r="Q579" s="787"/>
      <c r="R579" s="787"/>
      <c r="S579" s="787"/>
      <c r="T579" s="787"/>
      <c r="U579" s="787"/>
      <c r="V579" s="787"/>
      <c r="W579" s="787"/>
      <c r="X579" s="787"/>
      <c r="Y579" s="787"/>
      <c r="Z579" s="787"/>
      <c r="AA579" s="787"/>
      <c r="AB579" s="787"/>
      <c r="AC579" s="787"/>
      <c r="AD579" s="787"/>
      <c r="AE579" s="787"/>
      <c r="AF579" s="787"/>
    </row>
    <row r="580" spans="1:32" hidden="1" x14ac:dyDescent="0.25">
      <c r="A580" s="1396" t="s">
        <v>1833</v>
      </c>
      <c r="B580" s="1365"/>
      <c r="C580" s="1365"/>
      <c r="D580" s="1392"/>
      <c r="E580" s="1403"/>
      <c r="F580" s="1403"/>
      <c r="G580" s="1392"/>
      <c r="H580" s="1392"/>
      <c r="I580" s="1403"/>
      <c r="J580" s="1403"/>
      <c r="K580" s="1365">
        <f>SUM(B580:I580)</f>
        <v>0</v>
      </c>
      <c r="M580" s="1401"/>
      <c r="N580" s="1401"/>
      <c r="O580" s="844"/>
      <c r="P580" s="844"/>
      <c r="Q580" s="787"/>
      <c r="R580" s="787"/>
      <c r="S580" s="787"/>
      <c r="T580" s="787"/>
      <c r="U580" s="787"/>
      <c r="V580" s="787"/>
      <c r="W580" s="787"/>
      <c r="X580" s="787"/>
      <c r="Y580" s="787"/>
      <c r="Z580" s="787"/>
      <c r="AA580" s="787"/>
      <c r="AB580" s="787"/>
      <c r="AC580" s="787"/>
      <c r="AD580" s="787"/>
      <c r="AE580" s="787"/>
      <c r="AF580" s="787"/>
    </row>
    <row r="581" spans="1:32" hidden="1" x14ac:dyDescent="0.25">
      <c r="A581" s="1396" t="s">
        <v>1832</v>
      </c>
      <c r="B581" s="1365"/>
      <c r="C581" s="1365"/>
      <c r="D581" s="1392"/>
      <c r="E581" s="1403"/>
      <c r="F581" s="1403"/>
      <c r="G581" s="1392"/>
      <c r="H581" s="1392"/>
      <c r="I581" s="1403">
        <v>4000000</v>
      </c>
      <c r="J581" s="1403"/>
      <c r="K581" s="1365">
        <f>SUM(C581:J581)</f>
        <v>4000000</v>
      </c>
      <c r="M581" s="844"/>
      <c r="N581" s="1401"/>
      <c r="O581" s="844"/>
      <c r="P581" s="844"/>
      <c r="Q581" s="787"/>
      <c r="R581" s="787"/>
      <c r="S581" s="787"/>
      <c r="T581" s="787"/>
      <c r="U581" s="787"/>
      <c r="V581" s="787"/>
      <c r="W581" s="787"/>
      <c r="X581" s="787"/>
      <c r="Y581" s="787"/>
      <c r="Z581" s="787"/>
      <c r="AA581" s="787"/>
      <c r="AB581" s="787"/>
      <c r="AC581" s="787"/>
      <c r="AD581" s="787"/>
      <c r="AE581" s="787"/>
      <c r="AF581" s="787"/>
    </row>
    <row r="582" spans="1:32" x14ac:dyDescent="0.25">
      <c r="A582" s="1396" t="s">
        <v>1831</v>
      </c>
      <c r="B582" s="1365"/>
      <c r="C582" s="1365"/>
      <c r="D582" s="1392"/>
      <c r="E582" s="1403"/>
      <c r="F582" s="1403"/>
      <c r="G582" s="1392"/>
      <c r="H582" s="1392"/>
      <c r="I582" s="1403">
        <v>2325</v>
      </c>
      <c r="J582" s="1403"/>
      <c r="K582" s="1365">
        <f>SUM(B582:J582)</f>
        <v>2325</v>
      </c>
      <c r="M582" s="844"/>
      <c r="N582" s="1401"/>
      <c r="O582" s="844"/>
      <c r="P582" s="844"/>
      <c r="Q582" s="787"/>
      <c r="R582" s="787"/>
      <c r="S582" s="787"/>
      <c r="T582" s="787"/>
      <c r="U582" s="787"/>
      <c r="V582" s="787"/>
      <c r="W582" s="787"/>
      <c r="X582" s="787"/>
      <c r="Y582" s="787"/>
      <c r="Z582" s="787"/>
      <c r="AA582" s="787"/>
      <c r="AB582" s="787"/>
      <c r="AC582" s="787"/>
      <c r="AD582" s="787"/>
      <c r="AE582" s="787"/>
      <c r="AF582" s="787"/>
    </row>
    <row r="583" spans="1:32" x14ac:dyDescent="0.25">
      <c r="A583" s="1370" t="s">
        <v>1832</v>
      </c>
      <c r="B583" s="1365"/>
      <c r="C583" s="1365"/>
      <c r="D583" s="1365"/>
      <c r="E583" s="1365"/>
      <c r="F583" s="1365"/>
      <c r="G583" s="1365"/>
      <c r="H583" s="1365">
        <f>SUM(H582:H582)</f>
        <v>0</v>
      </c>
      <c r="I583" s="1365">
        <v>4000</v>
      </c>
      <c r="J583" s="1365">
        <f>SUM(J582:J582)</f>
        <v>0</v>
      </c>
      <c r="K583" s="1365">
        <f>SUM(B583:I583)</f>
        <v>4000</v>
      </c>
      <c r="L583" s="1399"/>
      <c r="M583" s="787"/>
      <c r="N583" s="787"/>
      <c r="O583" s="787"/>
      <c r="P583" s="787"/>
      <c r="Q583" s="787"/>
      <c r="R583" s="787"/>
      <c r="S583" s="787"/>
      <c r="T583" s="787"/>
      <c r="U583" s="787"/>
      <c r="V583" s="787"/>
      <c r="W583" s="787"/>
      <c r="X583" s="787"/>
      <c r="Y583" s="787"/>
      <c r="Z583" s="787"/>
      <c r="AA583" s="787"/>
      <c r="AB583" s="787"/>
      <c r="AC583" s="787"/>
      <c r="AD583" s="787"/>
      <c r="AE583" s="787"/>
      <c r="AF583" s="787"/>
    </row>
    <row r="584" spans="1:32" hidden="1" x14ac:dyDescent="0.25">
      <c r="A584" s="1422" t="s">
        <v>1834</v>
      </c>
      <c r="B584" s="1368"/>
      <c r="C584" s="1368"/>
      <c r="D584" s="1423"/>
      <c r="E584" s="1424"/>
      <c r="F584" s="1424"/>
      <c r="G584" s="1423"/>
      <c r="H584" s="1423"/>
      <c r="I584" s="1424"/>
      <c r="J584" s="1424"/>
      <c r="K584" s="1368">
        <f>SUM(G584:J584)</f>
        <v>0</v>
      </c>
      <c r="L584" s="1354"/>
      <c r="M584" s="787"/>
      <c r="N584" s="787"/>
      <c r="O584" s="787"/>
      <c r="P584" s="787"/>
      <c r="Q584" s="787"/>
      <c r="R584" s="787"/>
      <c r="S584" s="787"/>
      <c r="T584" s="787"/>
      <c r="U584" s="787"/>
      <c r="V584" s="787"/>
      <c r="W584" s="787"/>
      <c r="X584" s="787"/>
      <c r="Y584" s="787"/>
      <c r="Z584" s="787"/>
      <c r="AA584" s="787"/>
      <c r="AB584" s="787"/>
      <c r="AC584" s="787"/>
      <c r="AD584" s="787"/>
      <c r="AE584" s="787"/>
      <c r="AF584" s="787"/>
    </row>
    <row r="585" spans="1:32" hidden="1" x14ac:dyDescent="0.25">
      <c r="A585" s="1422" t="s">
        <v>1835</v>
      </c>
      <c r="B585" s="1368"/>
      <c r="C585" s="1368"/>
      <c r="D585" s="1423"/>
      <c r="E585" s="1424"/>
      <c r="F585" s="1424"/>
      <c r="G585" s="1423"/>
      <c r="H585" s="1423"/>
      <c r="I585" s="1424"/>
      <c r="J585" s="1424"/>
      <c r="K585" s="1368">
        <f>SUM(I585:J585)</f>
        <v>0</v>
      </c>
      <c r="L585" s="1354"/>
      <c r="M585" s="787"/>
      <c r="N585" s="787"/>
      <c r="O585" s="787"/>
      <c r="P585" s="787"/>
      <c r="Q585" s="787"/>
      <c r="R585" s="787"/>
      <c r="S585" s="787"/>
      <c r="T585" s="787"/>
      <c r="U585" s="787"/>
      <c r="V585" s="787"/>
      <c r="W585" s="787"/>
      <c r="X585" s="787"/>
      <c r="Y585" s="787"/>
      <c r="Z585" s="787"/>
      <c r="AA585" s="787"/>
      <c r="AB585" s="787"/>
      <c r="AC585" s="787"/>
      <c r="AD585" s="787"/>
      <c r="AE585" s="787"/>
      <c r="AF585" s="787"/>
    </row>
    <row r="586" spans="1:32" hidden="1" x14ac:dyDescent="0.25">
      <c r="A586" s="1425" t="s">
        <v>1541</v>
      </c>
      <c r="B586" s="1426">
        <f t="shared" ref="B586:J586" si="43">B524+B525+B529+B531+B535+B536+B537+B539+B542+B543+B544+B545+B546+B548+B551+B553+B554+B555+B557+B558+B559+B560+B561+B563+B564+B570+B572+B575+B577+B578+B579+B582+B583+B584+B585+B526+B565+B567+B571+B538+B540+B573+B532+B574+B580+B522+B566+B552+B569+B562+B568+B521</f>
        <v>60</v>
      </c>
      <c r="C586" s="1426">
        <f t="shared" si="43"/>
        <v>430</v>
      </c>
      <c r="D586" s="1426">
        <f t="shared" si="43"/>
        <v>150</v>
      </c>
      <c r="E586" s="1426">
        <f t="shared" si="43"/>
        <v>25</v>
      </c>
      <c r="F586" s="1426">
        <f t="shared" si="43"/>
        <v>0</v>
      </c>
      <c r="G586" s="1426">
        <f>G524+G525+G529+G531+G535+G536+G537+G539+G542+G543+G544+G545+G546+G548+G551+G553+G554+G555+G557+G558+G559+G560+G561+G563+G564+G570+G572+G575+G577+G578+G579+G582+G583+G584+G585+G526+G565+G567+G571+G538+G540+G573+G532+G574+G580+G522+G566+G552+G569+G562+G568+G521</f>
        <v>1990</v>
      </c>
      <c r="H586" s="1426">
        <f t="shared" si="43"/>
        <v>0</v>
      </c>
      <c r="I586" s="1426">
        <f t="shared" si="43"/>
        <v>20681</v>
      </c>
      <c r="J586" s="1426">
        <f t="shared" si="43"/>
        <v>0</v>
      </c>
      <c r="K586" s="1426">
        <f>K524+K525+K529+K531+K535+K536+K537+K539+K542+K543+K544+K545+K546+K548+K551+K553+K554+K555+K557+K558+K559+K560+K561+K563+K564+K570+K572+K575+K577+K578+K579+K582+K583+K584+K585+K526+K565+K567+K571+K538+K540+K573+K532+K574+K580+K522+K566+K552+K569+K562+K568+K521</f>
        <v>23336</v>
      </c>
      <c r="L586" s="1354"/>
      <c r="M586" s="787"/>
      <c r="N586" s="787"/>
      <c r="O586" s="787"/>
      <c r="P586" s="787"/>
      <c r="Q586" s="787"/>
      <c r="R586" s="787"/>
      <c r="S586" s="787"/>
      <c r="T586" s="787"/>
      <c r="U586" s="787"/>
      <c r="V586" s="787"/>
      <c r="W586" s="787"/>
      <c r="X586" s="787"/>
      <c r="Y586" s="787"/>
      <c r="Z586" s="787"/>
      <c r="AA586" s="787"/>
      <c r="AB586" s="787"/>
      <c r="AC586" s="787"/>
      <c r="AD586" s="787"/>
      <c r="AE586" s="787"/>
      <c r="AF586" s="787"/>
    </row>
    <row r="587" spans="1:32" ht="42" customHeight="1" x14ac:dyDescent="0.25">
      <c r="A587" s="1427" t="s">
        <v>1836</v>
      </c>
      <c r="B587" s="1428">
        <v>150</v>
      </c>
      <c r="C587" s="1428">
        <f>C162+C198+C239+C301+C335+C398+C435+C464+C520+C586</f>
        <v>20945</v>
      </c>
      <c r="D587" s="1428">
        <v>590</v>
      </c>
      <c r="E587" s="1428">
        <v>245</v>
      </c>
      <c r="F587" s="1428">
        <f>F162+F198+F239+F301+F335+F398+F435+F464+F520+F586</f>
        <v>0</v>
      </c>
      <c r="G587" s="1428">
        <v>8681</v>
      </c>
      <c r="H587" s="1428">
        <f>H162+H198+H239+H301+H335+H398+H435+H464+H520+H586</f>
        <v>0</v>
      </c>
      <c r="I587" s="1428">
        <v>762068</v>
      </c>
      <c r="J587" s="1428">
        <f>J162+J198+J239+J301+J335+J398+J435+J464+J520+J586</f>
        <v>1300000</v>
      </c>
      <c r="K587" s="1428">
        <f>SUM(B587:I587)</f>
        <v>792679</v>
      </c>
      <c r="L587" s="1354"/>
      <c r="M587" s="787"/>
      <c r="N587" s="787"/>
      <c r="O587" s="787"/>
      <c r="P587" s="787"/>
      <c r="Q587" s="787"/>
      <c r="R587" s="787"/>
      <c r="S587" s="787"/>
      <c r="T587" s="787"/>
      <c r="U587" s="787"/>
      <c r="V587" s="787"/>
      <c r="W587" s="787"/>
      <c r="X587" s="787"/>
      <c r="Y587" s="787"/>
      <c r="Z587" s="787"/>
      <c r="AA587" s="787"/>
      <c r="AB587" s="787"/>
      <c r="AC587" s="787"/>
      <c r="AD587" s="787"/>
      <c r="AE587" s="787"/>
      <c r="AF587" s="787"/>
    </row>
    <row r="588" spans="1:32" x14ac:dyDescent="0.25">
      <c r="A588" s="1886" t="s">
        <v>1837</v>
      </c>
      <c r="B588" s="1887"/>
      <c r="C588" s="1887"/>
      <c r="D588" s="1887"/>
      <c r="E588" s="1887"/>
      <c r="F588" s="1887"/>
      <c r="G588" s="1887"/>
      <c r="H588" s="1887"/>
      <c r="I588" s="1887"/>
      <c r="J588" s="1887"/>
      <c r="K588" s="1888"/>
      <c r="L588" s="1354"/>
      <c r="M588" s="787"/>
      <c r="N588" s="787"/>
      <c r="O588" s="787"/>
      <c r="P588" s="787"/>
      <c r="Q588" s="787"/>
      <c r="R588" s="787"/>
      <c r="S588" s="787"/>
      <c r="T588" s="787"/>
      <c r="U588" s="787"/>
      <c r="V588" s="787"/>
      <c r="W588" s="787"/>
      <c r="X588" s="787"/>
      <c r="Y588" s="787"/>
      <c r="Z588" s="787"/>
      <c r="AA588" s="787"/>
      <c r="AB588" s="787"/>
      <c r="AC588" s="787"/>
      <c r="AD588" s="787"/>
      <c r="AE588" s="787"/>
      <c r="AF588" s="787"/>
    </row>
    <row r="589" spans="1:32" x14ac:dyDescent="0.25">
      <c r="A589" s="1400" t="s">
        <v>2358</v>
      </c>
      <c r="B589" s="1365"/>
      <c r="C589" s="1365"/>
      <c r="D589" s="1365"/>
      <c r="E589" s="1365"/>
      <c r="F589" s="1365"/>
      <c r="G589" s="1365"/>
      <c r="H589" s="1365"/>
      <c r="I589" s="1365">
        <v>500</v>
      </c>
      <c r="J589" s="1365"/>
      <c r="K589" s="1365">
        <f>SUM(B589:J589)</f>
        <v>500</v>
      </c>
      <c r="L589" s="1354"/>
      <c r="M589" s="787"/>
      <c r="N589" s="787"/>
      <c r="O589" s="787"/>
      <c r="P589" s="787"/>
      <c r="Q589" s="787"/>
      <c r="R589" s="787"/>
      <c r="S589" s="787"/>
      <c r="T589" s="787"/>
      <c r="U589" s="787"/>
      <c r="V589" s="787"/>
      <c r="W589" s="787"/>
      <c r="X589" s="787"/>
      <c r="Y589" s="787"/>
      <c r="Z589" s="787"/>
      <c r="AA589" s="787"/>
      <c r="AB589" s="787"/>
      <c r="AC589" s="787"/>
      <c r="AD589" s="787"/>
      <c r="AE589" s="787"/>
      <c r="AF589" s="787"/>
    </row>
    <row r="590" spans="1:32" hidden="1" x14ac:dyDescent="0.25">
      <c r="A590" s="1359" t="s">
        <v>1838</v>
      </c>
      <c r="B590" s="1362"/>
      <c r="C590" s="1362"/>
      <c r="D590" s="1362"/>
      <c r="E590" s="1362"/>
      <c r="F590" s="1362"/>
      <c r="G590" s="1362"/>
      <c r="H590" s="1362"/>
      <c r="I590" s="1362"/>
      <c r="J590" s="1362"/>
      <c r="K590" s="1365"/>
      <c r="L590" s="1354"/>
      <c r="M590" s="787"/>
      <c r="N590" s="787"/>
      <c r="O590" s="787"/>
      <c r="P590" s="787"/>
      <c r="Q590" s="787"/>
      <c r="R590" s="787"/>
      <c r="S590" s="787"/>
      <c r="T590" s="787"/>
      <c r="U590" s="787"/>
      <c r="V590" s="787"/>
      <c r="W590" s="787"/>
      <c r="X590" s="787"/>
      <c r="Y590" s="787"/>
      <c r="Z590" s="787"/>
      <c r="AA590" s="787"/>
      <c r="AB590" s="787"/>
      <c r="AC590" s="787"/>
      <c r="AD590" s="787"/>
      <c r="AE590" s="787"/>
      <c r="AF590" s="787"/>
    </row>
    <row r="591" spans="1:32" ht="14.25" customHeight="1" x14ac:dyDescent="0.25">
      <c r="A591" s="1400" t="s">
        <v>1545</v>
      </c>
      <c r="B591" s="1365"/>
      <c r="C591" s="1365"/>
      <c r="D591" s="1365"/>
      <c r="E591" s="1365"/>
      <c r="F591" s="1365"/>
      <c r="G591" s="1365"/>
      <c r="H591" s="1365"/>
      <c r="I591" s="1365">
        <v>500</v>
      </c>
      <c r="J591" s="1365"/>
      <c r="K591" s="1365">
        <f>SUM(B591:J591)</f>
        <v>500</v>
      </c>
      <c r="L591" s="1354"/>
      <c r="M591" s="787"/>
      <c r="N591" s="787"/>
      <c r="O591" s="787"/>
      <c r="P591" s="787"/>
      <c r="Q591" s="787"/>
      <c r="R591" s="787"/>
      <c r="S591" s="787"/>
      <c r="T591" s="787"/>
      <c r="U591" s="787"/>
      <c r="V591" s="787"/>
      <c r="W591" s="787"/>
      <c r="X591" s="787"/>
      <c r="Y591" s="787"/>
      <c r="Z591" s="787"/>
      <c r="AA591" s="787"/>
      <c r="AB591" s="787"/>
      <c r="AC591" s="787"/>
      <c r="AD591" s="787"/>
      <c r="AE591" s="787"/>
      <c r="AF591" s="787"/>
    </row>
    <row r="592" spans="1:32" x14ac:dyDescent="0.25">
      <c r="A592" s="1400" t="s">
        <v>2359</v>
      </c>
      <c r="B592" s="1365"/>
      <c r="C592" s="1365"/>
      <c r="D592" s="1365"/>
      <c r="E592" s="1365"/>
      <c r="F592" s="1365"/>
      <c r="G592" s="1365"/>
      <c r="H592" s="1365"/>
      <c r="I592" s="1365">
        <v>500</v>
      </c>
      <c r="J592" s="1365"/>
      <c r="K592" s="1365">
        <f>SUM(B592:J592)</f>
        <v>500</v>
      </c>
      <c r="L592" s="1354"/>
      <c r="M592" s="787"/>
      <c r="N592" s="787"/>
      <c r="O592" s="787"/>
      <c r="P592" s="787"/>
      <c r="Q592" s="787"/>
      <c r="R592" s="787"/>
      <c r="S592" s="787"/>
      <c r="T592" s="787"/>
      <c r="U592" s="787"/>
      <c r="V592" s="787"/>
      <c r="W592" s="787"/>
      <c r="X592" s="787"/>
      <c r="Y592" s="787"/>
      <c r="Z592" s="787"/>
      <c r="AA592" s="787"/>
      <c r="AB592" s="787"/>
      <c r="AC592" s="787"/>
      <c r="AD592" s="787"/>
      <c r="AE592" s="787"/>
      <c r="AF592" s="787"/>
    </row>
    <row r="593" spans="1:32" x14ac:dyDescent="0.25">
      <c r="A593" s="1359" t="s">
        <v>2360</v>
      </c>
      <c r="B593" s="1362"/>
      <c r="C593" s="1362"/>
      <c r="D593" s="1362"/>
      <c r="E593" s="1362"/>
      <c r="F593" s="1362"/>
      <c r="G593" s="1362"/>
      <c r="H593" s="1362"/>
      <c r="I593" s="1360">
        <v>500</v>
      </c>
      <c r="J593" s="1360"/>
      <c r="K593" s="1360">
        <f>SUM(B593:J593)</f>
        <v>500</v>
      </c>
      <c r="L593" s="1354"/>
      <c r="M593" s="787"/>
      <c r="N593" s="787"/>
      <c r="O593" s="787"/>
      <c r="P593" s="787"/>
      <c r="Q593" s="787"/>
      <c r="R593" s="787"/>
      <c r="S593" s="787"/>
      <c r="T593" s="787"/>
      <c r="U593" s="787"/>
      <c r="V593" s="787"/>
      <c r="W593" s="787"/>
      <c r="X593" s="787"/>
      <c r="Y593" s="787"/>
      <c r="Z593" s="787"/>
      <c r="AA593" s="787"/>
      <c r="AB593" s="787"/>
      <c r="AC593" s="787"/>
      <c r="AD593" s="787"/>
      <c r="AE593" s="787"/>
      <c r="AF593" s="787"/>
    </row>
    <row r="594" spans="1:32" x14ac:dyDescent="0.25">
      <c r="A594" s="1400" t="s">
        <v>1839</v>
      </c>
      <c r="B594" s="1365"/>
      <c r="C594" s="1365"/>
      <c r="D594" s="1365"/>
      <c r="E594" s="1365"/>
      <c r="F594" s="1365"/>
      <c r="G594" s="1365"/>
      <c r="H594" s="1365"/>
      <c r="I594" s="1365">
        <v>1000</v>
      </c>
      <c r="J594" s="1365"/>
      <c r="K594" s="1365">
        <f>SUM(B594:J594)</f>
        <v>1000</v>
      </c>
      <c r="L594" s="1354"/>
      <c r="M594" s="787"/>
      <c r="N594" s="787"/>
      <c r="O594" s="787"/>
      <c r="P594" s="787"/>
      <c r="Q594" s="787"/>
      <c r="R594" s="787"/>
      <c r="S594" s="787"/>
      <c r="T594" s="787"/>
      <c r="U594" s="787"/>
      <c r="V594" s="787"/>
      <c r="W594" s="787"/>
      <c r="X594" s="787"/>
      <c r="Y594" s="787"/>
      <c r="Z594" s="787"/>
      <c r="AA594" s="787"/>
      <c r="AB594" s="787"/>
      <c r="AC594" s="787"/>
      <c r="AD594" s="787"/>
      <c r="AE594" s="787"/>
      <c r="AF594" s="787"/>
    </row>
    <row r="595" spans="1:32" ht="14.4" customHeight="1" x14ac:dyDescent="0.25">
      <c r="A595" s="1400" t="s">
        <v>2361</v>
      </c>
      <c r="B595" s="1365"/>
      <c r="C595" s="1365"/>
      <c r="D595" s="1365"/>
      <c r="E595" s="1365"/>
      <c r="F595" s="1365"/>
      <c r="G595" s="1365"/>
      <c r="H595" s="1365"/>
      <c r="I595" s="1365">
        <v>4000</v>
      </c>
      <c r="J595" s="1365"/>
      <c r="K595" s="1365">
        <f>SUM(C595:J595)</f>
        <v>4000</v>
      </c>
      <c r="L595" s="1429"/>
      <c r="M595" s="1354"/>
      <c r="N595" s="1354"/>
      <c r="O595" s="787"/>
      <c r="P595" s="787"/>
      <c r="Q595" s="787"/>
      <c r="R595" s="787"/>
      <c r="S595" s="787"/>
      <c r="T595" s="787"/>
      <c r="U595" s="787"/>
      <c r="V595" s="787"/>
      <c r="W595" s="787"/>
      <c r="X595" s="787"/>
      <c r="Y595" s="787"/>
      <c r="Z595" s="787"/>
      <c r="AA595" s="787"/>
      <c r="AB595" s="787"/>
      <c r="AC595" s="787"/>
      <c r="AD595" s="787"/>
      <c r="AE595" s="787"/>
      <c r="AF595" s="787"/>
    </row>
    <row r="596" spans="1:32" x14ac:dyDescent="0.25">
      <c r="A596" s="1400" t="s">
        <v>2362</v>
      </c>
      <c r="B596" s="1365"/>
      <c r="C596" s="1365"/>
      <c r="D596" s="1365"/>
      <c r="E596" s="1365"/>
      <c r="F596" s="1365"/>
      <c r="G596" s="1365"/>
      <c r="H596" s="1365"/>
      <c r="I596" s="1365">
        <v>500</v>
      </c>
      <c r="J596" s="1365"/>
      <c r="K596" s="1365">
        <f>SUM(B596:J596)</f>
        <v>500</v>
      </c>
      <c r="L596" s="1429"/>
      <c r="M596" s="787"/>
      <c r="N596" s="787"/>
      <c r="O596" s="787"/>
      <c r="P596" s="787"/>
      <c r="Q596" s="787"/>
      <c r="R596" s="787"/>
      <c r="S596" s="787"/>
      <c r="T596" s="787"/>
      <c r="U596" s="787"/>
      <c r="V596" s="787"/>
      <c r="W596" s="787"/>
      <c r="X596" s="787"/>
      <c r="Y596" s="787"/>
      <c r="Z596" s="787"/>
      <c r="AA596" s="787"/>
      <c r="AB596" s="787"/>
      <c r="AC596" s="787"/>
      <c r="AD596" s="787"/>
      <c r="AE596" s="787"/>
      <c r="AF596" s="787"/>
    </row>
    <row r="597" spans="1:32" x14ac:dyDescent="0.25">
      <c r="A597" s="1400" t="s">
        <v>1840</v>
      </c>
      <c r="B597" s="1365"/>
      <c r="C597" s="1365"/>
      <c r="D597" s="1365"/>
      <c r="E597" s="1365"/>
      <c r="F597" s="1365"/>
      <c r="G597" s="1365"/>
      <c r="H597" s="1365"/>
      <c r="I597" s="1365">
        <v>197</v>
      </c>
      <c r="J597" s="1365"/>
      <c r="K597" s="1365">
        <f>SUM(D597:J597)</f>
        <v>197</v>
      </c>
      <c r="L597" s="1354"/>
      <c r="M597" s="787"/>
      <c r="N597" s="787"/>
      <c r="O597" s="787"/>
      <c r="P597" s="787"/>
      <c r="Q597" s="787"/>
      <c r="R597" s="787"/>
      <c r="S597" s="787"/>
      <c r="T597" s="787"/>
      <c r="U597" s="787"/>
      <c r="V597" s="787"/>
      <c r="W597" s="787"/>
      <c r="X597" s="787"/>
      <c r="Y597" s="787"/>
      <c r="Z597" s="787"/>
      <c r="AA597" s="787"/>
      <c r="AB597" s="787"/>
      <c r="AC597" s="787"/>
      <c r="AD597" s="787"/>
      <c r="AE597" s="787"/>
      <c r="AF597" s="787"/>
    </row>
    <row r="598" spans="1:32" hidden="1" x14ac:dyDescent="0.25">
      <c r="A598" s="1396"/>
      <c r="B598" s="1365"/>
      <c r="C598" s="1365"/>
      <c r="D598" s="1392"/>
      <c r="E598" s="1403"/>
      <c r="F598" s="1403"/>
      <c r="G598" s="1392"/>
      <c r="H598" s="1392"/>
      <c r="I598" s="1403"/>
      <c r="J598" s="1403"/>
      <c r="K598" s="1365"/>
      <c r="L598" s="1354"/>
      <c r="M598" s="787"/>
      <c r="N598" s="787"/>
      <c r="O598" s="787"/>
      <c r="P598" s="787"/>
      <c r="Q598" s="787"/>
      <c r="R598" s="787"/>
      <c r="S598" s="787"/>
      <c r="T598" s="787"/>
      <c r="U598" s="787"/>
      <c r="V598" s="787"/>
      <c r="W598" s="787"/>
      <c r="X598" s="787"/>
      <c r="Y598" s="787"/>
      <c r="Z598" s="787"/>
      <c r="AA598" s="787"/>
      <c r="AB598" s="787"/>
      <c r="AC598" s="787"/>
      <c r="AD598" s="787"/>
      <c r="AE598" s="787"/>
      <c r="AF598" s="787"/>
    </row>
    <row r="599" spans="1:32" hidden="1" x14ac:dyDescent="0.25">
      <c r="A599" s="1396"/>
      <c r="B599" s="1365"/>
      <c r="C599" s="1365"/>
      <c r="D599" s="1392"/>
      <c r="E599" s="1403"/>
      <c r="F599" s="1403"/>
      <c r="G599" s="1392"/>
      <c r="H599" s="1392"/>
      <c r="I599" s="1403"/>
      <c r="J599" s="1403"/>
      <c r="K599" s="1365"/>
      <c r="L599" s="1354"/>
      <c r="M599" s="787"/>
      <c r="N599" s="787"/>
      <c r="O599" s="787"/>
      <c r="P599" s="787"/>
      <c r="Q599" s="787"/>
      <c r="R599" s="787"/>
      <c r="S599" s="787"/>
      <c r="T599" s="787"/>
      <c r="U599" s="787"/>
      <c r="V599" s="787"/>
      <c r="W599" s="787"/>
      <c r="X599" s="787"/>
      <c r="Y599" s="787"/>
      <c r="Z599" s="787"/>
      <c r="AA599" s="787"/>
      <c r="AB599" s="787"/>
      <c r="AC599" s="787"/>
      <c r="AD599" s="787"/>
      <c r="AE599" s="787"/>
      <c r="AF599" s="787"/>
    </row>
    <row r="600" spans="1:32" hidden="1" x14ac:dyDescent="0.25">
      <c r="A600" s="1396"/>
      <c r="B600" s="1365"/>
      <c r="C600" s="1365"/>
      <c r="D600" s="1392"/>
      <c r="E600" s="1403"/>
      <c r="F600" s="1403"/>
      <c r="G600" s="1392"/>
      <c r="H600" s="1392"/>
      <c r="I600" s="1403"/>
      <c r="J600" s="1403"/>
      <c r="K600" s="1365"/>
      <c r="L600" s="1354"/>
      <c r="M600" s="787"/>
      <c r="N600" s="787"/>
      <c r="O600" s="787"/>
      <c r="P600" s="787"/>
      <c r="Q600" s="787"/>
      <c r="R600" s="787"/>
      <c r="S600" s="787"/>
      <c r="T600" s="787"/>
      <c r="U600" s="787"/>
      <c r="V600" s="787"/>
      <c r="W600" s="787"/>
      <c r="X600" s="787"/>
      <c r="Y600" s="787"/>
      <c r="Z600" s="787"/>
      <c r="AA600" s="787"/>
      <c r="AB600" s="787"/>
      <c r="AC600" s="787"/>
      <c r="AD600" s="787"/>
      <c r="AE600" s="787"/>
      <c r="AF600" s="787"/>
    </row>
    <row r="601" spans="1:32" hidden="1" x14ac:dyDescent="0.25">
      <c r="A601" s="1396"/>
      <c r="B601" s="1365"/>
      <c r="C601" s="1365"/>
      <c r="D601" s="1392"/>
      <c r="E601" s="1403"/>
      <c r="F601" s="1403"/>
      <c r="G601" s="1392"/>
      <c r="H601" s="1392"/>
      <c r="I601" s="1403"/>
      <c r="J601" s="1403"/>
      <c r="K601" s="1365"/>
      <c r="L601" s="1354"/>
      <c r="M601" s="787"/>
      <c r="N601" s="787"/>
      <c r="O601" s="787"/>
      <c r="P601" s="787"/>
      <c r="Q601" s="787"/>
      <c r="R601" s="787"/>
      <c r="S601" s="787"/>
      <c r="T601" s="787"/>
      <c r="U601" s="787"/>
      <c r="V601" s="787"/>
      <c r="W601" s="787"/>
      <c r="X601" s="787"/>
      <c r="Y601" s="787"/>
      <c r="Z601" s="787"/>
      <c r="AA601" s="787"/>
      <c r="AB601" s="787"/>
      <c r="AC601" s="787"/>
      <c r="AD601" s="787"/>
      <c r="AE601" s="787"/>
      <c r="AF601" s="787"/>
    </row>
    <row r="602" spans="1:32" hidden="1" x14ac:dyDescent="0.25">
      <c r="A602" s="1396"/>
      <c r="B602" s="1365"/>
      <c r="C602" s="1365"/>
      <c r="D602" s="1392"/>
      <c r="E602" s="1403"/>
      <c r="F602" s="1403"/>
      <c r="G602" s="1392"/>
      <c r="H602" s="1392"/>
      <c r="I602" s="1403"/>
      <c r="J602" s="1403"/>
      <c r="K602" s="1365"/>
      <c r="L602" s="1354"/>
      <c r="M602" s="787"/>
      <c r="N602" s="787"/>
      <c r="O602" s="787"/>
      <c r="P602" s="787"/>
      <c r="Q602" s="787"/>
      <c r="R602" s="787"/>
      <c r="S602" s="787"/>
      <c r="T602" s="787"/>
      <c r="U602" s="787"/>
      <c r="V602" s="787"/>
      <c r="W602" s="787"/>
      <c r="X602" s="787"/>
      <c r="Y602" s="787"/>
      <c r="Z602" s="787"/>
      <c r="AA602" s="787"/>
      <c r="AB602" s="787"/>
      <c r="AC602" s="787"/>
      <c r="AD602" s="787"/>
      <c r="AE602" s="787"/>
      <c r="AF602" s="787"/>
    </row>
    <row r="603" spans="1:32" x14ac:dyDescent="0.25">
      <c r="A603" s="1370" t="s">
        <v>2353</v>
      </c>
      <c r="B603" s="1365"/>
      <c r="C603" s="1365"/>
      <c r="D603" s="1392"/>
      <c r="E603" s="1403"/>
      <c r="F603" s="1403"/>
      <c r="G603" s="1392"/>
      <c r="H603" s="1392"/>
      <c r="I603" s="1403">
        <v>58144</v>
      </c>
      <c r="J603" s="1403">
        <f>SUM(J598:J600)</f>
        <v>0</v>
      </c>
      <c r="K603" s="1403">
        <f>SUM(I603:J603)</f>
        <v>58144</v>
      </c>
      <c r="L603" s="1354"/>
      <c r="M603" s="1354"/>
      <c r="N603" s="1354"/>
      <c r="O603" s="1354"/>
      <c r="P603" s="1354"/>
      <c r="Q603" s="787"/>
      <c r="R603" s="787"/>
      <c r="S603" s="787"/>
      <c r="T603" s="787"/>
      <c r="U603" s="787"/>
      <c r="V603" s="787"/>
      <c r="W603" s="787"/>
      <c r="X603" s="787"/>
      <c r="Y603" s="787"/>
      <c r="Z603" s="787"/>
      <c r="AA603" s="787"/>
      <c r="AB603" s="787"/>
      <c r="AC603" s="787"/>
      <c r="AD603" s="787"/>
      <c r="AE603" s="787"/>
      <c r="AF603" s="787"/>
    </row>
    <row r="604" spans="1:32" x14ac:dyDescent="0.25">
      <c r="A604" s="1370" t="s">
        <v>1372</v>
      </c>
      <c r="B604" s="1365"/>
      <c r="C604" s="1365">
        <v>150</v>
      </c>
      <c r="D604" s="1365"/>
      <c r="E604" s="1365"/>
      <c r="F604" s="1365"/>
      <c r="G604" s="1365"/>
      <c r="H604" s="1365"/>
      <c r="I604" s="1365">
        <v>32000</v>
      </c>
      <c r="J604" s="1365">
        <f>SUM(J601:J603)</f>
        <v>0</v>
      </c>
      <c r="K604" s="1365">
        <f>SUM(B604:I604)</f>
        <v>32150</v>
      </c>
      <c r="L604" s="1354"/>
      <c r="M604" s="787"/>
      <c r="N604" s="787"/>
      <c r="O604" s="787"/>
      <c r="P604" s="787"/>
      <c r="Q604" s="787"/>
      <c r="R604" s="787"/>
      <c r="S604" s="787"/>
      <c r="T604" s="787"/>
      <c r="U604" s="787"/>
      <c r="V604" s="787"/>
      <c r="W604" s="787"/>
      <c r="X604" s="787"/>
      <c r="Y604" s="787"/>
      <c r="Z604" s="787"/>
      <c r="AA604" s="787"/>
      <c r="AB604" s="787"/>
      <c r="AC604" s="787"/>
      <c r="AD604" s="787"/>
      <c r="AE604" s="787"/>
      <c r="AF604" s="787"/>
    </row>
    <row r="605" spans="1:32" hidden="1" x14ac:dyDescent="0.25">
      <c r="A605" s="1370" t="s">
        <v>1372</v>
      </c>
      <c r="B605" s="1365"/>
      <c r="C605" s="1365">
        <v>150000</v>
      </c>
      <c r="D605" s="1365"/>
      <c r="E605" s="1365"/>
      <c r="F605" s="1365"/>
      <c r="G605" s="1365"/>
      <c r="H605" s="1365"/>
      <c r="I605" s="1365">
        <v>10000000</v>
      </c>
      <c r="J605" s="1365"/>
      <c r="K605" s="1365">
        <f>SUM(B605:J605)</f>
        <v>10150000</v>
      </c>
      <c r="L605" s="1354"/>
      <c r="M605" s="787"/>
      <c r="N605" s="787"/>
      <c r="O605" s="787"/>
      <c r="P605" s="787"/>
      <c r="Q605" s="787"/>
      <c r="R605" s="787"/>
      <c r="S605" s="787"/>
      <c r="T605" s="787"/>
      <c r="U605" s="787"/>
      <c r="V605" s="787"/>
      <c r="W605" s="787"/>
      <c r="X605" s="787"/>
      <c r="Y605" s="787"/>
      <c r="Z605" s="787"/>
      <c r="AA605" s="787"/>
      <c r="AB605" s="787"/>
      <c r="AC605" s="787"/>
      <c r="AD605" s="787"/>
      <c r="AE605" s="787"/>
      <c r="AF605" s="787"/>
    </row>
    <row r="606" spans="1:32" hidden="1" x14ac:dyDescent="0.25">
      <c r="A606" s="1370" t="s">
        <v>1372</v>
      </c>
      <c r="B606" s="1365"/>
      <c r="C606" s="1365"/>
      <c r="D606" s="1365"/>
      <c r="E606" s="1365"/>
      <c r="F606" s="1365"/>
      <c r="G606" s="1365"/>
      <c r="H606" s="1365"/>
      <c r="I606" s="1365">
        <v>10000000</v>
      </c>
      <c r="J606" s="1365"/>
      <c r="K606" s="1365">
        <f>SUM(B606:J606)</f>
        <v>10000000</v>
      </c>
      <c r="L606" s="1354"/>
      <c r="M606" s="787"/>
      <c r="N606" s="787"/>
      <c r="O606" s="787"/>
      <c r="P606" s="787"/>
      <c r="Q606" s="787"/>
      <c r="R606" s="787"/>
      <c r="S606" s="787"/>
      <c r="T606" s="787"/>
      <c r="U606" s="787"/>
      <c r="V606" s="787"/>
      <c r="W606" s="787"/>
      <c r="X606" s="787"/>
      <c r="Y606" s="787"/>
      <c r="Z606" s="787"/>
      <c r="AA606" s="787"/>
      <c r="AB606" s="787"/>
      <c r="AC606" s="787"/>
      <c r="AD606" s="787"/>
      <c r="AE606" s="787"/>
      <c r="AF606" s="787"/>
    </row>
    <row r="607" spans="1:32" hidden="1" x14ac:dyDescent="0.25">
      <c r="A607" s="1370" t="s">
        <v>1372</v>
      </c>
      <c r="B607" s="1365"/>
      <c r="C607" s="1365"/>
      <c r="D607" s="1365"/>
      <c r="E607" s="1365"/>
      <c r="F607" s="1365"/>
      <c r="G607" s="1365"/>
      <c r="H607" s="1365"/>
      <c r="I607" s="1365">
        <v>12000000</v>
      </c>
      <c r="J607" s="1365"/>
      <c r="K607" s="1365">
        <f>SUM(F607:J607)</f>
        <v>12000000</v>
      </c>
      <c r="L607" s="1354"/>
      <c r="M607" s="787"/>
      <c r="N607" s="787"/>
      <c r="O607" s="787"/>
      <c r="P607" s="787"/>
      <c r="Q607" s="787"/>
      <c r="R607" s="787"/>
      <c r="S607" s="787"/>
      <c r="T607" s="787"/>
      <c r="U607" s="787"/>
      <c r="V607" s="787"/>
      <c r="W607" s="787"/>
      <c r="X607" s="787"/>
      <c r="Y607" s="787"/>
      <c r="Z607" s="787"/>
      <c r="AA607" s="787"/>
      <c r="AB607" s="787"/>
      <c r="AC607" s="787"/>
      <c r="AD607" s="787"/>
      <c r="AE607" s="787"/>
      <c r="AF607" s="787"/>
    </row>
    <row r="608" spans="1:32" x14ac:dyDescent="0.25">
      <c r="A608" s="1370" t="s">
        <v>1841</v>
      </c>
      <c r="B608" s="1365"/>
      <c r="C608" s="1365"/>
      <c r="D608" s="1365"/>
      <c r="E608" s="1365"/>
      <c r="F608" s="1365"/>
      <c r="G608" s="1365"/>
      <c r="H608" s="1365"/>
      <c r="I608" s="1365">
        <v>500</v>
      </c>
      <c r="J608" s="1365"/>
      <c r="K608" s="1365">
        <f>SUM(B608:I608)</f>
        <v>500</v>
      </c>
      <c r="L608" s="1354"/>
      <c r="M608" s="1430"/>
      <c r="N608" s="787"/>
      <c r="O608" s="787"/>
      <c r="P608" s="787"/>
      <c r="Q608" s="787"/>
      <c r="R608" s="787"/>
      <c r="S608" s="787"/>
      <c r="T608" s="787"/>
      <c r="U608" s="787"/>
      <c r="V608" s="787"/>
      <c r="W608" s="787"/>
      <c r="X608" s="787"/>
      <c r="Y608" s="787"/>
      <c r="Z608" s="787"/>
      <c r="AA608" s="787"/>
      <c r="AB608" s="787"/>
      <c r="AC608" s="787"/>
      <c r="AD608" s="787"/>
      <c r="AE608" s="787"/>
      <c r="AF608" s="787"/>
    </row>
    <row r="609" spans="1:32" x14ac:dyDescent="0.25">
      <c r="A609" s="1370" t="s">
        <v>2363</v>
      </c>
      <c r="B609" s="1365"/>
      <c r="C609" s="1365"/>
      <c r="D609" s="1365"/>
      <c r="E609" s="1365"/>
      <c r="F609" s="1365"/>
      <c r="G609" s="1365"/>
      <c r="H609" s="1365"/>
      <c r="I609" s="1365">
        <v>2500</v>
      </c>
      <c r="J609" s="1365"/>
      <c r="K609" s="1365">
        <f>SUM(B609:I609)</f>
        <v>2500</v>
      </c>
      <c r="L609" s="1354"/>
      <c r="M609" s="1430"/>
      <c r="N609" s="787"/>
      <c r="O609" s="787"/>
      <c r="P609" s="787"/>
      <c r="Q609" s="787"/>
      <c r="R609" s="787"/>
      <c r="S609" s="787"/>
      <c r="T609" s="787"/>
      <c r="U609" s="787"/>
      <c r="V609" s="787"/>
      <c r="W609" s="787"/>
      <c r="X609" s="787"/>
      <c r="Y609" s="787"/>
      <c r="Z609" s="787"/>
      <c r="AA609" s="787"/>
      <c r="AB609" s="787"/>
      <c r="AC609" s="787"/>
      <c r="AD609" s="787"/>
      <c r="AE609" s="787"/>
      <c r="AF609" s="787"/>
    </row>
    <row r="610" spans="1:32" x14ac:dyDescent="0.25">
      <c r="A610" s="1370" t="s">
        <v>2365</v>
      </c>
      <c r="B610" s="1365"/>
      <c r="C610" s="1365"/>
      <c r="D610" s="1365"/>
      <c r="E610" s="1365"/>
      <c r="F610" s="1365"/>
      <c r="G610" s="1365"/>
      <c r="H610" s="1365"/>
      <c r="I610" s="1365">
        <v>1000</v>
      </c>
      <c r="J610" s="1365"/>
      <c r="K610" s="1365">
        <f>SUM(B610:I610)</f>
        <v>1000</v>
      </c>
      <c r="L610" s="1354"/>
      <c r="M610" s="787"/>
      <c r="N610" s="787"/>
      <c r="O610" s="787"/>
      <c r="P610" s="787"/>
      <c r="Q610" s="787"/>
      <c r="R610" s="787"/>
      <c r="S610" s="787"/>
      <c r="T610" s="787"/>
      <c r="U610" s="787"/>
      <c r="V610" s="787"/>
      <c r="W610" s="787"/>
      <c r="X610" s="787"/>
      <c r="Y610" s="787"/>
      <c r="Z610" s="787"/>
      <c r="AA610" s="787"/>
      <c r="AB610" s="787"/>
      <c r="AC610" s="787"/>
      <c r="AD610" s="787"/>
      <c r="AE610" s="787"/>
      <c r="AF610" s="787"/>
    </row>
    <row r="611" spans="1:32" x14ac:dyDescent="0.25">
      <c r="A611" s="1370" t="s">
        <v>2364</v>
      </c>
      <c r="B611" s="1365"/>
      <c r="C611" s="1365"/>
      <c r="D611" s="1365"/>
      <c r="E611" s="1365"/>
      <c r="F611" s="1365"/>
      <c r="G611" s="1365"/>
      <c r="H611" s="1365"/>
      <c r="I611" s="1365">
        <v>500</v>
      </c>
      <c r="J611" s="1365"/>
      <c r="K611" s="1365">
        <f>SUM(C611:J611)</f>
        <v>500</v>
      </c>
      <c r="L611" s="1354"/>
      <c r="M611" s="787"/>
      <c r="N611" s="787"/>
      <c r="O611" s="787"/>
      <c r="P611" s="787"/>
      <c r="Q611" s="787"/>
      <c r="R611" s="787"/>
      <c r="S611" s="787"/>
      <c r="T611" s="787"/>
      <c r="U611" s="787"/>
      <c r="V611" s="787"/>
      <c r="W611" s="787"/>
      <c r="X611" s="787"/>
      <c r="Y611" s="787"/>
      <c r="Z611" s="787"/>
      <c r="AA611" s="787"/>
      <c r="AB611" s="787"/>
      <c r="AC611" s="787"/>
      <c r="AD611" s="787"/>
      <c r="AE611" s="787"/>
      <c r="AF611" s="787"/>
    </row>
    <row r="612" spans="1:32" x14ac:dyDescent="0.25">
      <c r="A612" s="1396" t="s">
        <v>2366</v>
      </c>
      <c r="B612" s="1365"/>
      <c r="C612" s="1365"/>
      <c r="D612" s="1365"/>
      <c r="E612" s="1365"/>
      <c r="F612" s="1365"/>
      <c r="G612" s="1365"/>
      <c r="H612" s="1365"/>
      <c r="I612" s="1365">
        <v>1000</v>
      </c>
      <c r="J612" s="1365"/>
      <c r="K612" s="1365">
        <f>SUM(B612:J612)</f>
        <v>1000</v>
      </c>
      <c r="L612" s="1354"/>
      <c r="M612" s="787"/>
      <c r="N612" s="787"/>
      <c r="O612" s="787"/>
      <c r="P612" s="787"/>
      <c r="Q612" s="787"/>
      <c r="R612" s="787"/>
      <c r="S612" s="787"/>
      <c r="T612" s="787"/>
      <c r="U612" s="787"/>
      <c r="V612" s="787"/>
      <c r="W612" s="787"/>
      <c r="X612" s="787"/>
      <c r="Y612" s="787"/>
      <c r="Z612" s="787"/>
      <c r="AA612" s="787"/>
      <c r="AB612" s="787"/>
      <c r="AC612" s="787"/>
      <c r="AD612" s="787"/>
      <c r="AE612" s="787"/>
      <c r="AF612" s="787"/>
    </row>
    <row r="613" spans="1:32" x14ac:dyDescent="0.25">
      <c r="A613" s="1364" t="s">
        <v>2367</v>
      </c>
      <c r="B613" s="1365"/>
      <c r="C613" s="1365"/>
      <c r="D613" s="1365"/>
      <c r="E613" s="1365"/>
      <c r="F613" s="1365"/>
      <c r="G613" s="1365"/>
      <c r="H613" s="1365"/>
      <c r="I613" s="1365">
        <v>500</v>
      </c>
      <c r="J613" s="1365"/>
      <c r="K613" s="1365">
        <f>SUM(B613:J613)</f>
        <v>500</v>
      </c>
      <c r="L613" s="1354"/>
      <c r="M613" s="787"/>
      <c r="N613" s="787"/>
      <c r="O613" s="787"/>
      <c r="P613" s="787"/>
      <c r="Q613" s="787"/>
      <c r="R613" s="787"/>
      <c r="S613" s="787"/>
      <c r="T613" s="787"/>
      <c r="U613" s="787"/>
      <c r="V613" s="787"/>
      <c r="W613" s="787"/>
      <c r="X613" s="787"/>
      <c r="Y613" s="787"/>
      <c r="Z613" s="787"/>
      <c r="AA613" s="787"/>
      <c r="AB613" s="787"/>
      <c r="AC613" s="787"/>
      <c r="AD613" s="787"/>
      <c r="AE613" s="787"/>
      <c r="AF613" s="787"/>
    </row>
    <row r="614" spans="1:32" x14ac:dyDescent="0.25">
      <c r="A614" s="1391" t="s">
        <v>1360</v>
      </c>
      <c r="B614" s="1365"/>
      <c r="C614" s="1365"/>
      <c r="D614" s="1392"/>
      <c r="E614" s="1403"/>
      <c r="F614" s="1403"/>
      <c r="G614" s="1392"/>
      <c r="H614" s="1392"/>
      <c r="I614" s="1403">
        <v>25551</v>
      </c>
      <c r="J614" s="1417"/>
      <c r="K614" s="1365">
        <f>SUM(I614:J614)</f>
        <v>25551</v>
      </c>
      <c r="L614" s="1354"/>
      <c r="M614" s="787"/>
      <c r="N614" s="787"/>
      <c r="O614" s="787"/>
      <c r="P614" s="787"/>
      <c r="Q614" s="787"/>
      <c r="R614" s="787"/>
      <c r="S614" s="787"/>
      <c r="T614" s="787"/>
      <c r="U614" s="787"/>
      <c r="V614" s="787"/>
      <c r="W614" s="787"/>
      <c r="X614" s="787"/>
      <c r="Y614" s="787"/>
      <c r="Z614" s="787"/>
      <c r="AA614" s="787"/>
      <c r="AB614" s="787"/>
      <c r="AC614" s="787"/>
      <c r="AD614" s="787"/>
      <c r="AE614" s="787"/>
      <c r="AF614" s="787"/>
    </row>
    <row r="615" spans="1:32" ht="16.5" customHeight="1" x14ac:dyDescent="0.25">
      <c r="A615" s="1396" t="s">
        <v>1894</v>
      </c>
      <c r="B615" s="1365"/>
      <c r="C615" s="1365"/>
      <c r="D615" s="1392"/>
      <c r="E615" s="1403"/>
      <c r="F615" s="1403"/>
      <c r="G615" s="1392"/>
      <c r="H615" s="1392"/>
      <c r="I615" s="1403">
        <v>605017</v>
      </c>
      <c r="J615" s="1403"/>
      <c r="K615" s="1365">
        <f>SUM(D615:J615)</f>
        <v>605017</v>
      </c>
      <c r="L615" s="1354"/>
      <c r="M615" s="787"/>
      <c r="N615" s="787"/>
      <c r="O615" s="787"/>
      <c r="P615" s="787"/>
      <c r="Q615" s="787"/>
      <c r="R615" s="787"/>
      <c r="S615" s="787"/>
      <c r="T615" s="787"/>
      <c r="U615" s="787"/>
      <c r="V615" s="787"/>
      <c r="W615" s="787"/>
      <c r="X615" s="787"/>
      <c r="Y615" s="787"/>
      <c r="Z615" s="787"/>
      <c r="AA615" s="787"/>
      <c r="AB615" s="787"/>
      <c r="AC615" s="787"/>
      <c r="AD615" s="787"/>
      <c r="AE615" s="787"/>
      <c r="AF615" s="787"/>
    </row>
    <row r="616" spans="1:32" ht="24.6" customHeight="1" x14ac:dyDescent="0.25">
      <c r="A616" s="1490" t="s">
        <v>2354</v>
      </c>
      <c r="B616" s="1365"/>
      <c r="C616" s="1365"/>
      <c r="D616" s="1392"/>
      <c r="E616" s="1403"/>
      <c r="F616" s="1403"/>
      <c r="G616" s="1392"/>
      <c r="H616" s="1392"/>
      <c r="I616" s="1416">
        <v>6500</v>
      </c>
      <c r="J616" s="1416"/>
      <c r="K616" s="1408">
        <f>SUM(I616)</f>
        <v>6500</v>
      </c>
      <c r="L616" s="1354"/>
      <c r="M616" s="787"/>
      <c r="N616" s="787"/>
      <c r="O616" s="787"/>
      <c r="P616" s="787"/>
      <c r="Q616" s="787"/>
      <c r="R616" s="787"/>
      <c r="S616" s="787"/>
      <c r="T616" s="787"/>
      <c r="U616" s="787"/>
      <c r="V616" s="787"/>
      <c r="W616" s="787"/>
      <c r="X616" s="787"/>
      <c r="Y616" s="787"/>
      <c r="Z616" s="787"/>
      <c r="AA616" s="787"/>
      <c r="AB616" s="787"/>
      <c r="AC616" s="787"/>
      <c r="AD616" s="787"/>
      <c r="AE616" s="787"/>
      <c r="AF616" s="787"/>
    </row>
    <row r="617" spans="1:32" ht="16.2" customHeight="1" x14ac:dyDescent="0.25">
      <c r="A617" s="1400" t="s">
        <v>1895</v>
      </c>
      <c r="B617" s="1365"/>
      <c r="C617" s="1365"/>
      <c r="D617" s="1365"/>
      <c r="E617" s="1365"/>
      <c r="F617" s="1365"/>
      <c r="G617" s="1365"/>
      <c r="H617" s="1365"/>
      <c r="I617" s="1365">
        <v>73000</v>
      </c>
      <c r="J617" s="1365"/>
      <c r="K617" s="1365">
        <f>SUM(B617:J617)</f>
        <v>73000</v>
      </c>
      <c r="L617" s="1398"/>
      <c r="M617" s="1398"/>
      <c r="N617" s="1398"/>
      <c r="O617" s="787"/>
      <c r="P617" s="787"/>
      <c r="Q617" s="787"/>
      <c r="R617" s="787"/>
      <c r="S617" s="787"/>
      <c r="T617" s="787"/>
      <c r="U617" s="787"/>
      <c r="V617" s="787"/>
      <c r="W617" s="787"/>
      <c r="X617" s="787"/>
      <c r="Y617" s="787"/>
      <c r="Z617" s="787"/>
      <c r="AA617" s="787"/>
      <c r="AB617" s="787"/>
      <c r="AC617" s="787"/>
      <c r="AD617" s="787"/>
      <c r="AE617" s="787"/>
      <c r="AF617" s="787"/>
    </row>
    <row r="618" spans="1:32" ht="18.600000000000001" customHeight="1" x14ac:dyDescent="0.25">
      <c r="A618" s="1490" t="s">
        <v>1896</v>
      </c>
      <c r="B618" s="1365"/>
      <c r="C618" s="1365"/>
      <c r="D618" s="1392"/>
      <c r="E618" s="1403"/>
      <c r="F618" s="1403"/>
      <c r="G618" s="1392"/>
      <c r="H618" s="1392"/>
      <c r="I618" s="1366">
        <v>62500</v>
      </c>
      <c r="J618" s="1417"/>
      <c r="K618" s="1365">
        <f>SUM(B618:I618)</f>
        <v>62500</v>
      </c>
      <c r="L618" s="1354"/>
      <c r="M618" s="787"/>
      <c r="N618" s="787"/>
      <c r="O618" s="787"/>
      <c r="P618" s="787"/>
      <c r="Q618" s="787"/>
      <c r="R618" s="787"/>
      <c r="S618" s="787"/>
      <c r="T618" s="787"/>
      <c r="U618" s="787"/>
      <c r="V618" s="787"/>
      <c r="W618" s="787"/>
      <c r="X618" s="787"/>
      <c r="Y618" s="787"/>
      <c r="Z618" s="787"/>
      <c r="AA618" s="787"/>
      <c r="AB618" s="787"/>
      <c r="AC618" s="787"/>
      <c r="AD618" s="787"/>
      <c r="AE618" s="787"/>
      <c r="AF618" s="787"/>
    </row>
    <row r="619" spans="1:32" x14ac:dyDescent="0.25">
      <c r="A619" s="1400" t="s">
        <v>1844</v>
      </c>
      <c r="B619" s="1365"/>
      <c r="C619" s="1365"/>
      <c r="D619" s="1392"/>
      <c r="E619" s="1403"/>
      <c r="F619" s="1403"/>
      <c r="G619" s="1392"/>
      <c r="H619" s="1392"/>
      <c r="I619" s="1366">
        <v>96125</v>
      </c>
      <c r="J619" s="1403"/>
      <c r="K619" s="1365">
        <f>SUM(B619:J619)</f>
        <v>96125</v>
      </c>
      <c r="L619" s="1354"/>
      <c r="M619" s="787"/>
      <c r="N619" s="787"/>
      <c r="O619" s="787"/>
      <c r="P619" s="787"/>
      <c r="Q619" s="787"/>
      <c r="R619" s="787"/>
      <c r="S619" s="787"/>
      <c r="T619" s="787"/>
      <c r="U619" s="787"/>
      <c r="V619" s="787"/>
      <c r="W619" s="787"/>
      <c r="X619" s="787"/>
      <c r="Y619" s="787"/>
      <c r="Z619" s="787"/>
      <c r="AA619" s="787"/>
      <c r="AB619" s="787"/>
      <c r="AC619" s="787"/>
      <c r="AD619" s="787"/>
      <c r="AE619" s="787"/>
      <c r="AF619" s="787"/>
    </row>
    <row r="620" spans="1:32" ht="15.6" customHeight="1" x14ac:dyDescent="0.25">
      <c r="A620" s="1400" t="s">
        <v>1897</v>
      </c>
      <c r="B620" s="1365"/>
      <c r="C620" s="1365"/>
      <c r="D620" s="1392"/>
      <c r="E620" s="1403"/>
      <c r="F620" s="1403"/>
      <c r="G620" s="1392"/>
      <c r="H620" s="1392"/>
      <c r="I620" s="1366">
        <v>54350</v>
      </c>
      <c r="J620" s="1403"/>
      <c r="K620" s="1365">
        <f>SUM(B620:I620)</f>
        <v>54350</v>
      </c>
      <c r="L620" s="1354"/>
      <c r="M620" s="787"/>
      <c r="N620" s="787"/>
      <c r="O620" s="787"/>
      <c r="P620" s="787"/>
      <c r="Q620" s="787"/>
      <c r="R620" s="787"/>
      <c r="S620" s="787"/>
      <c r="T620" s="787"/>
      <c r="U620" s="787"/>
      <c r="V620" s="787"/>
      <c r="W620" s="787"/>
      <c r="X620" s="787"/>
      <c r="Y620" s="787"/>
      <c r="Z620" s="787"/>
      <c r="AA620" s="787"/>
      <c r="AB620" s="787"/>
      <c r="AC620" s="787"/>
      <c r="AD620" s="787"/>
      <c r="AE620" s="787"/>
      <c r="AF620" s="787"/>
    </row>
    <row r="621" spans="1:32" hidden="1" x14ac:dyDescent="0.25">
      <c r="A621" s="1396" t="s">
        <v>1363</v>
      </c>
      <c r="B621" s="1365"/>
      <c r="C621" s="1365"/>
      <c r="D621" s="1365"/>
      <c r="E621" s="1365"/>
      <c r="F621" s="1365"/>
      <c r="G621" s="1365"/>
      <c r="H621" s="1365"/>
      <c r="I621" s="1365"/>
      <c r="J621" s="1365"/>
      <c r="K621" s="1365">
        <f>SUM(C621:I621)</f>
        <v>0</v>
      </c>
      <c r="L621" s="1354"/>
      <c r="M621" s="787"/>
      <c r="N621" s="787"/>
      <c r="O621" s="787"/>
      <c r="P621" s="787"/>
      <c r="Q621" s="787"/>
      <c r="R621" s="787"/>
      <c r="S621" s="787"/>
      <c r="T621" s="787"/>
      <c r="U621" s="787"/>
      <c r="V621" s="787"/>
      <c r="W621" s="787"/>
      <c r="X621" s="787"/>
      <c r="Y621" s="787"/>
      <c r="Z621" s="787"/>
      <c r="AA621" s="787"/>
      <c r="AB621" s="787"/>
      <c r="AC621" s="787"/>
      <c r="AD621" s="787"/>
      <c r="AE621" s="787"/>
      <c r="AF621" s="787"/>
    </row>
    <row r="622" spans="1:32" ht="16.2" customHeight="1" x14ac:dyDescent="0.25">
      <c r="A622" s="1370" t="s">
        <v>1845</v>
      </c>
      <c r="B622" s="1365"/>
      <c r="C622" s="1365"/>
      <c r="D622" s="1365"/>
      <c r="E622" s="1365"/>
      <c r="F622" s="1365"/>
      <c r="G622" s="1365"/>
      <c r="H622" s="1365"/>
      <c r="I622" s="1365">
        <v>27500</v>
      </c>
      <c r="J622" s="1365"/>
      <c r="K622" s="1365">
        <f>SUM(C622:J622)</f>
        <v>27500</v>
      </c>
      <c r="L622" s="1892"/>
      <c r="M622" s="787"/>
      <c r="N622" s="787"/>
      <c r="O622" s="787"/>
      <c r="P622" s="787"/>
      <c r="Q622" s="787"/>
      <c r="R622" s="787"/>
      <c r="S622" s="787"/>
      <c r="T622" s="787"/>
      <c r="U622" s="787"/>
      <c r="V622" s="787"/>
      <c r="W622" s="787"/>
      <c r="X622" s="787"/>
      <c r="Y622" s="787"/>
      <c r="Z622" s="787"/>
      <c r="AA622" s="787"/>
      <c r="AB622" s="787"/>
      <c r="AC622" s="787"/>
      <c r="AD622" s="787"/>
      <c r="AE622" s="787"/>
      <c r="AF622" s="787"/>
    </row>
    <row r="623" spans="1:32" x14ac:dyDescent="0.25">
      <c r="A623" s="1396" t="s">
        <v>1388</v>
      </c>
      <c r="B623" s="1365"/>
      <c r="C623" s="1365"/>
      <c r="D623" s="1392"/>
      <c r="E623" s="1403"/>
      <c r="F623" s="1403"/>
      <c r="G623" s="1392"/>
      <c r="H623" s="1392"/>
      <c r="I623" s="1366">
        <v>124200</v>
      </c>
      <c r="J623" s="1403"/>
      <c r="K623" s="1365">
        <f>SUM(B623:I623)</f>
        <v>124200</v>
      </c>
      <c r="L623" s="1892"/>
      <c r="M623" s="1354"/>
      <c r="N623" s="787"/>
      <c r="O623" s="787"/>
      <c r="P623" s="787"/>
      <c r="Q623" s="787"/>
      <c r="R623" s="787"/>
      <c r="S623" s="787"/>
      <c r="T623" s="787"/>
      <c r="U623" s="787"/>
      <c r="V623" s="787"/>
      <c r="W623" s="787"/>
      <c r="X623" s="787"/>
      <c r="Y623" s="787"/>
      <c r="Z623" s="787"/>
      <c r="AA623" s="787"/>
      <c r="AB623" s="787"/>
      <c r="AC623" s="787"/>
      <c r="AD623" s="787"/>
      <c r="AE623" s="787"/>
      <c r="AF623" s="787"/>
    </row>
    <row r="624" spans="1:32" ht="16.2" customHeight="1" x14ac:dyDescent="0.25">
      <c r="A624" s="1431" t="s">
        <v>1375</v>
      </c>
      <c r="B624" s="1365"/>
      <c r="C624" s="1365"/>
      <c r="D624" s="1365"/>
      <c r="E624" s="1365"/>
      <c r="F624" s="1365"/>
      <c r="G624" s="1365"/>
      <c r="H624" s="1365">
        <f>H623</f>
        <v>0</v>
      </c>
      <c r="I624" s="1365">
        <v>119212</v>
      </c>
      <c r="J624" s="1365">
        <f>SUM(J623)</f>
        <v>0</v>
      </c>
      <c r="K624" s="1365">
        <f>SUM(I624)</f>
        <v>119212</v>
      </c>
      <c r="L624" s="1354"/>
      <c r="M624" s="787"/>
      <c r="N624" s="787"/>
      <c r="O624" s="787"/>
      <c r="P624" s="787"/>
      <c r="Q624" s="787"/>
      <c r="R624" s="787"/>
      <c r="S624" s="787"/>
      <c r="T624" s="787"/>
      <c r="U624" s="787"/>
      <c r="V624" s="787"/>
      <c r="W624" s="787"/>
      <c r="X624" s="787"/>
      <c r="Y624" s="787"/>
      <c r="Z624" s="787"/>
      <c r="AA624" s="787"/>
      <c r="AB624" s="787"/>
      <c r="AC624" s="787"/>
      <c r="AD624" s="787"/>
      <c r="AE624" s="787"/>
      <c r="AF624" s="787"/>
    </row>
    <row r="625" spans="1:32" hidden="1" x14ac:dyDescent="0.25">
      <c r="A625" s="1396" t="s">
        <v>1375</v>
      </c>
      <c r="B625" s="1365"/>
      <c r="C625" s="1365"/>
      <c r="D625" s="1392"/>
      <c r="E625" s="1403"/>
      <c r="F625" s="1403"/>
      <c r="G625" s="1392"/>
      <c r="H625" s="1392"/>
      <c r="I625" s="1403">
        <v>119212</v>
      </c>
      <c r="J625" s="1403"/>
      <c r="K625" s="1365">
        <f>SUM(C625:J625)</f>
        <v>119212</v>
      </c>
      <c r="L625" s="1354"/>
      <c r="M625" s="787"/>
      <c r="N625" s="787"/>
      <c r="O625" s="787"/>
      <c r="P625" s="787"/>
      <c r="Q625" s="787"/>
      <c r="R625" s="787"/>
      <c r="S625" s="787"/>
      <c r="T625" s="787"/>
      <c r="U625" s="787"/>
      <c r="V625" s="787"/>
      <c r="W625" s="787"/>
      <c r="X625" s="787"/>
      <c r="Y625" s="787"/>
      <c r="Z625" s="787"/>
      <c r="AA625" s="787"/>
      <c r="AB625" s="787"/>
      <c r="AC625" s="787"/>
      <c r="AD625" s="787"/>
      <c r="AE625" s="787"/>
      <c r="AF625" s="787"/>
    </row>
    <row r="626" spans="1:32" x14ac:dyDescent="0.25">
      <c r="A626" s="1396" t="s">
        <v>2368</v>
      </c>
      <c r="B626" s="1365"/>
      <c r="C626" s="1365"/>
      <c r="D626" s="1392"/>
      <c r="E626" s="1403"/>
      <c r="F626" s="1403"/>
      <c r="G626" s="1392"/>
      <c r="H626" s="1392"/>
      <c r="I626" s="1403">
        <v>33800</v>
      </c>
      <c r="J626" s="1403"/>
      <c r="K626" s="1365">
        <f>SUM(C626:J626)</f>
        <v>33800</v>
      </c>
      <c r="L626" s="1354"/>
      <c r="M626" s="787"/>
      <c r="N626" s="787"/>
      <c r="O626" s="787"/>
      <c r="P626" s="787"/>
      <c r="Q626" s="787"/>
      <c r="R626" s="787"/>
      <c r="S626" s="787"/>
      <c r="T626" s="787"/>
      <c r="U626" s="787"/>
      <c r="V626" s="787"/>
      <c r="W626" s="787"/>
      <c r="X626" s="787"/>
      <c r="Y626" s="787"/>
      <c r="Z626" s="787"/>
      <c r="AA626" s="787"/>
      <c r="AB626" s="787"/>
      <c r="AC626" s="787"/>
      <c r="AD626" s="787"/>
      <c r="AE626" s="787"/>
      <c r="AF626" s="787"/>
    </row>
    <row r="627" spans="1:32" ht="18" customHeight="1" x14ac:dyDescent="0.25">
      <c r="A627" s="1432" t="s">
        <v>2355</v>
      </c>
      <c r="B627" s="1433"/>
      <c r="C627" s="1433">
        <f t="shared" ref="C627:J627" si="44">C590+C591+C592+C593+C594+C595+C597+C603+C604+C608+C612+C613+C614+C615+C617+C619+C620+C622+C623+C626+C589+C621+C610+C596+C611+C609+C616+C618+C624</f>
        <v>150</v>
      </c>
      <c r="D627" s="1433"/>
      <c r="E627" s="1433"/>
      <c r="F627" s="1433"/>
      <c r="G627" s="1433"/>
      <c r="H627" s="1433">
        <f t="shared" si="44"/>
        <v>0</v>
      </c>
      <c r="I627" s="1433">
        <f t="shared" si="44"/>
        <v>1331596</v>
      </c>
      <c r="J627" s="1433">
        <f t="shared" si="44"/>
        <v>0</v>
      </c>
      <c r="K627" s="1433">
        <f>K590+K591+K592+K593+K594+K595+K597+K603+K604+K608+K612+K613+K614+K615+K617+K619+K620+K622+K623+K626+K589+K621+K610+K596+K611+K609+K616+K618+K624</f>
        <v>1331746</v>
      </c>
      <c r="M627" s="787"/>
      <c r="N627" s="787"/>
      <c r="O627" s="787"/>
      <c r="P627" s="787"/>
      <c r="Q627" s="787"/>
      <c r="R627" s="787"/>
      <c r="S627" s="787"/>
      <c r="T627" s="787"/>
      <c r="U627" s="787"/>
      <c r="V627" s="787"/>
      <c r="W627" s="787"/>
      <c r="X627" s="787"/>
      <c r="Y627" s="787"/>
      <c r="Z627" s="787"/>
      <c r="AA627" s="787"/>
      <c r="AB627" s="787"/>
      <c r="AC627" s="787"/>
      <c r="AD627" s="787"/>
      <c r="AE627" s="787"/>
      <c r="AF627" s="787"/>
    </row>
    <row r="628" spans="1:32" ht="15.6" x14ac:dyDescent="0.3">
      <c r="A628" s="1434" t="s">
        <v>1215</v>
      </c>
      <c r="B628" s="1435">
        <f t="shared" ref="B628:K628" si="45">B66+B73+B587+B627</f>
        <v>470</v>
      </c>
      <c r="C628" s="1435">
        <f t="shared" si="45"/>
        <v>23331</v>
      </c>
      <c r="D628" s="1435">
        <f t="shared" si="45"/>
        <v>786</v>
      </c>
      <c r="E628" s="1435">
        <f t="shared" si="45"/>
        <v>500</v>
      </c>
      <c r="F628" s="1435">
        <f t="shared" si="45"/>
        <v>0</v>
      </c>
      <c r="G628" s="1435">
        <f t="shared" si="45"/>
        <v>9997</v>
      </c>
      <c r="H628" s="1435">
        <f t="shared" si="45"/>
        <v>0</v>
      </c>
      <c r="I628" s="1435">
        <f t="shared" si="45"/>
        <v>2122524</v>
      </c>
      <c r="J628" s="1435">
        <f t="shared" si="45"/>
        <v>1300000</v>
      </c>
      <c r="K628" s="1435">
        <f t="shared" si="45"/>
        <v>2157608</v>
      </c>
      <c r="M628" s="1436"/>
      <c r="N628" s="1436"/>
      <c r="O628" s="1437"/>
      <c r="P628" s="1437"/>
      <c r="Q628" s="787"/>
      <c r="R628" s="787"/>
      <c r="S628" s="787"/>
      <c r="T628" s="787"/>
      <c r="U628" s="787"/>
      <c r="V628" s="787"/>
      <c r="W628" s="787"/>
      <c r="X628" s="787"/>
      <c r="Y628" s="787"/>
      <c r="Z628" s="787"/>
      <c r="AA628" s="787"/>
      <c r="AB628" s="787"/>
      <c r="AC628" s="787"/>
      <c r="AD628" s="787"/>
      <c r="AE628" s="787"/>
      <c r="AF628" s="787"/>
    </row>
    <row r="629" spans="1:32" ht="15.6" x14ac:dyDescent="0.3">
      <c r="A629" s="1438"/>
      <c r="B629" s="1439"/>
      <c r="C629" s="1439"/>
      <c r="D629" s="1439"/>
      <c r="E629" s="1439"/>
      <c r="F629" s="1439"/>
      <c r="G629" s="1439"/>
      <c r="H629" s="1439"/>
      <c r="I629" s="1439"/>
      <c r="J629" s="1439"/>
      <c r="K629" s="1439"/>
      <c r="M629" s="1489"/>
      <c r="N629" s="1440"/>
      <c r="O629" s="1437"/>
      <c r="P629" s="1437"/>
      <c r="Q629" s="787"/>
      <c r="R629" s="787"/>
      <c r="S629" s="787"/>
      <c r="T629" s="787"/>
      <c r="U629" s="787"/>
      <c r="V629" s="787"/>
      <c r="W629" s="787"/>
      <c r="X629" s="787"/>
      <c r="Y629" s="787"/>
      <c r="Z629" s="787"/>
      <c r="AA629" s="787"/>
      <c r="AB629" s="787"/>
      <c r="AC629" s="787"/>
      <c r="AD629" s="787"/>
      <c r="AE629" s="787"/>
      <c r="AF629" s="787"/>
    </row>
    <row r="630" spans="1:32" ht="15.6" x14ac:dyDescent="0.3">
      <c r="A630" s="1438"/>
      <c r="B630" s="1441"/>
      <c r="C630" s="1441"/>
      <c r="D630" s="1441"/>
      <c r="E630" s="1441"/>
      <c r="F630" s="1441"/>
      <c r="G630" s="1441"/>
      <c r="H630" s="1441"/>
      <c r="I630" s="1441"/>
      <c r="J630" s="1441"/>
      <c r="K630" s="1441"/>
      <c r="M630" s="1440"/>
      <c r="N630" s="1440"/>
      <c r="O630" s="1437"/>
      <c r="P630" s="1437"/>
      <c r="Q630" s="787"/>
      <c r="R630" s="787"/>
      <c r="S630" s="787"/>
      <c r="T630" s="787"/>
      <c r="U630" s="787"/>
      <c r="V630" s="787"/>
      <c r="W630" s="787"/>
      <c r="X630" s="787"/>
      <c r="Y630" s="787"/>
      <c r="Z630" s="787"/>
      <c r="AA630" s="787"/>
      <c r="AB630" s="787"/>
      <c r="AC630" s="787"/>
      <c r="AD630" s="787"/>
      <c r="AE630" s="787"/>
      <c r="AF630" s="787"/>
    </row>
    <row r="631" spans="1:32" ht="18" x14ac:dyDescent="0.35">
      <c r="A631" s="1438"/>
      <c r="B631" s="1442"/>
      <c r="C631" s="1441"/>
      <c r="D631" s="1442"/>
      <c r="E631" s="1442"/>
      <c r="F631" s="1441"/>
      <c r="G631" s="1443"/>
      <c r="H631" s="1441"/>
      <c r="I631" s="1441"/>
      <c r="J631" s="1441"/>
      <c r="K631" s="1441"/>
      <c r="M631" s="1444"/>
      <c r="O631" s="1437"/>
      <c r="P631" s="1437"/>
      <c r="Q631" s="787"/>
      <c r="R631" s="787"/>
      <c r="S631" s="787"/>
      <c r="T631" s="787"/>
      <c r="U631" s="787"/>
      <c r="V631" s="787"/>
      <c r="W631" s="787"/>
      <c r="X631" s="787"/>
      <c r="Y631" s="787"/>
      <c r="Z631" s="787"/>
      <c r="AA631" s="787"/>
      <c r="AB631" s="787"/>
      <c r="AC631" s="787"/>
      <c r="AD631" s="787"/>
      <c r="AE631" s="787"/>
      <c r="AF631" s="787"/>
    </row>
    <row r="632" spans="1:32" ht="15.6" x14ac:dyDescent="0.3">
      <c r="A632" s="1438"/>
      <c r="B632" s="1445"/>
      <c r="C632" s="1445"/>
      <c r="D632" s="1446"/>
      <c r="E632" s="1447"/>
      <c r="F632" s="1448"/>
      <c r="G632" s="1449"/>
      <c r="H632" s="1450"/>
      <c r="I632" s="1450"/>
      <c r="J632" s="1451"/>
      <c r="K632" s="1452"/>
      <c r="M632" s="1444"/>
      <c r="O632" s="1444"/>
      <c r="P632" s="1444"/>
      <c r="Q632" s="787"/>
      <c r="R632" s="787"/>
      <c r="S632" s="787"/>
      <c r="T632" s="787"/>
      <c r="U632" s="787"/>
      <c r="V632" s="787"/>
      <c r="W632" s="787"/>
      <c r="X632" s="787"/>
      <c r="Y632" s="787"/>
      <c r="Z632" s="787"/>
      <c r="AA632" s="787"/>
      <c r="AB632" s="787"/>
      <c r="AC632" s="787"/>
      <c r="AD632" s="787"/>
      <c r="AE632" s="787"/>
      <c r="AF632" s="787"/>
    </row>
    <row r="633" spans="1:32" ht="35.25" customHeight="1" x14ac:dyDescent="0.3">
      <c r="A633" s="1438"/>
      <c r="B633" s="1445"/>
      <c r="C633" s="1445"/>
      <c r="D633" s="1446"/>
      <c r="E633" s="1447"/>
      <c r="F633" s="1448"/>
      <c r="G633" s="1449"/>
      <c r="H633" s="1450"/>
      <c r="I633" s="1450"/>
      <c r="J633" s="1451"/>
      <c r="K633" s="1453"/>
      <c r="M633" s="1444"/>
      <c r="O633" s="1444"/>
      <c r="P633" s="1444"/>
      <c r="Q633" s="787"/>
      <c r="R633" s="787"/>
      <c r="S633" s="787"/>
      <c r="T633" s="787"/>
      <c r="U633" s="787"/>
      <c r="V633" s="787"/>
      <c r="W633" s="787"/>
      <c r="X633" s="787"/>
      <c r="Y633" s="787"/>
      <c r="Z633" s="787"/>
      <c r="AA633" s="787"/>
      <c r="AB633" s="787"/>
      <c r="AC633" s="787"/>
      <c r="AD633" s="787"/>
      <c r="AE633" s="787"/>
      <c r="AF633" s="787"/>
    </row>
    <row r="634" spans="1:32" ht="15.6" x14ac:dyDescent="0.3">
      <c r="A634" s="1438"/>
      <c r="B634" s="1445"/>
      <c r="C634" s="1445"/>
      <c r="D634" s="1446"/>
      <c r="E634" s="1447"/>
      <c r="F634" s="1448"/>
      <c r="G634" s="1449"/>
      <c r="H634" s="1450"/>
      <c r="I634" s="1450"/>
      <c r="J634" s="1451"/>
      <c r="K634" s="1452"/>
      <c r="M634" s="1437"/>
      <c r="O634" s="1437"/>
      <c r="P634" s="1437"/>
      <c r="Q634" s="787"/>
      <c r="R634" s="787"/>
      <c r="S634" s="787"/>
      <c r="T634" s="787"/>
      <c r="U634" s="787"/>
      <c r="V634" s="787"/>
      <c r="W634" s="787"/>
      <c r="X634" s="787"/>
      <c r="Y634" s="787"/>
      <c r="Z634" s="787"/>
      <c r="AA634" s="787"/>
      <c r="AB634" s="787"/>
      <c r="AC634" s="787"/>
      <c r="AD634" s="787"/>
      <c r="AE634" s="787"/>
      <c r="AF634" s="787"/>
    </row>
    <row r="635" spans="1:32" ht="15.6" x14ac:dyDescent="0.3">
      <c r="A635" s="1438"/>
      <c r="B635" s="1454"/>
      <c r="C635" s="1885"/>
      <c r="D635" s="1885"/>
      <c r="E635" s="1447"/>
      <c r="F635" s="1448"/>
      <c r="G635" s="1449"/>
      <c r="H635" s="1450"/>
      <c r="I635" s="1450"/>
      <c r="J635" s="1451"/>
      <c r="K635" s="1452"/>
      <c r="M635" s="1437"/>
      <c r="O635" s="1437"/>
      <c r="P635" s="1437"/>
      <c r="Q635" s="787"/>
      <c r="R635" s="787"/>
      <c r="S635" s="787"/>
      <c r="T635" s="787"/>
      <c r="U635" s="787"/>
      <c r="V635" s="787"/>
      <c r="W635" s="787"/>
      <c r="X635" s="787"/>
      <c r="Y635" s="787"/>
      <c r="Z635" s="787"/>
      <c r="AA635" s="787"/>
      <c r="AB635" s="787"/>
      <c r="AC635" s="787"/>
      <c r="AD635" s="787"/>
      <c r="AE635" s="787"/>
      <c r="AF635" s="787"/>
    </row>
    <row r="636" spans="1:32" ht="15.6" x14ac:dyDescent="0.3">
      <c r="A636" s="1438"/>
      <c r="B636" s="1454"/>
      <c r="C636" s="1885"/>
      <c r="D636" s="1885"/>
      <c r="E636" s="1447"/>
      <c r="F636" s="1448"/>
      <c r="G636" s="1449"/>
      <c r="H636" s="1450"/>
      <c r="I636" s="1450"/>
      <c r="J636" s="1451"/>
      <c r="K636" s="1452"/>
      <c r="M636" s="1437"/>
      <c r="O636" s="1437"/>
      <c r="P636" s="1437"/>
      <c r="Q636" s="787"/>
      <c r="R636" s="787"/>
      <c r="S636" s="787"/>
      <c r="T636" s="787"/>
      <c r="U636" s="787"/>
      <c r="V636" s="787"/>
      <c r="W636" s="787"/>
      <c r="X636" s="787"/>
      <c r="Y636" s="787"/>
      <c r="Z636" s="787"/>
      <c r="AA636" s="787"/>
      <c r="AB636" s="787"/>
      <c r="AC636" s="787"/>
      <c r="AD636" s="787"/>
      <c r="AE636" s="787"/>
      <c r="AF636" s="787"/>
    </row>
    <row r="637" spans="1:32" ht="15.6" x14ac:dyDescent="0.3">
      <c r="A637" s="1438"/>
      <c r="B637" s="1454"/>
      <c r="C637" s="1885"/>
      <c r="D637" s="1885"/>
      <c r="E637" s="1447"/>
      <c r="F637" s="1448"/>
      <c r="G637" s="1449"/>
      <c r="H637" s="1450"/>
      <c r="I637" s="1450"/>
      <c r="J637" s="1451"/>
      <c r="K637" s="1452"/>
      <c r="M637" s="1437"/>
      <c r="O637" s="1437"/>
      <c r="P637" s="1437"/>
      <c r="Q637" s="787"/>
      <c r="R637" s="787"/>
      <c r="S637" s="787"/>
      <c r="T637" s="787"/>
      <c r="U637" s="787"/>
      <c r="V637" s="787"/>
      <c r="W637" s="787"/>
      <c r="X637" s="787"/>
      <c r="Y637" s="787"/>
      <c r="Z637" s="787"/>
      <c r="AA637" s="787"/>
      <c r="AB637" s="787"/>
      <c r="AC637" s="787"/>
      <c r="AD637" s="787"/>
      <c r="AE637" s="787"/>
      <c r="AF637" s="787"/>
    </row>
    <row r="638" spans="1:32" ht="16.8" x14ac:dyDescent="0.4">
      <c r="A638" s="1438"/>
      <c r="B638" s="1454"/>
      <c r="C638" s="1437"/>
      <c r="D638" s="1446"/>
      <c r="E638" s="1447"/>
      <c r="F638" s="1448"/>
      <c r="G638" s="1449"/>
      <c r="H638" s="1450"/>
      <c r="I638" s="1450"/>
      <c r="J638" s="1451"/>
      <c r="K638" s="1452"/>
      <c r="M638" s="1455"/>
      <c r="O638" s="1437"/>
      <c r="P638" s="1437"/>
      <c r="Q638" s="787"/>
      <c r="R638" s="787"/>
      <c r="S638" s="787"/>
      <c r="T638" s="787"/>
      <c r="U638" s="787"/>
      <c r="V638" s="787"/>
      <c r="W638" s="787"/>
      <c r="X638" s="787"/>
      <c r="Y638" s="787"/>
      <c r="Z638" s="787"/>
      <c r="AA638" s="787"/>
      <c r="AB638" s="787"/>
      <c r="AC638" s="787"/>
      <c r="AD638" s="787"/>
      <c r="AE638" s="787"/>
      <c r="AF638" s="787"/>
    </row>
    <row r="639" spans="1:32" ht="16.8" x14ac:dyDescent="0.4">
      <c r="A639" s="1438"/>
      <c r="B639" s="1454"/>
      <c r="C639" s="1885"/>
      <c r="D639" s="1885"/>
      <c r="E639" s="1447"/>
      <c r="F639" s="1448"/>
      <c r="G639" s="1449"/>
      <c r="H639" s="1450"/>
      <c r="I639" s="1450"/>
      <c r="J639" s="1451"/>
      <c r="K639" s="1452"/>
      <c r="M639" s="1455"/>
      <c r="N639" s="1455"/>
      <c r="O639" s="1437"/>
      <c r="P639" s="1437"/>
      <c r="Q639" s="787"/>
      <c r="R639" s="787"/>
      <c r="S639" s="787"/>
      <c r="T639" s="787"/>
      <c r="U639" s="787"/>
      <c r="V639" s="787"/>
      <c r="W639" s="787"/>
      <c r="X639" s="787"/>
      <c r="Y639" s="787"/>
      <c r="Z639" s="787"/>
      <c r="AA639" s="787"/>
      <c r="AB639" s="787"/>
      <c r="AC639" s="787"/>
      <c r="AD639" s="787"/>
      <c r="AE639" s="787"/>
      <c r="AF639" s="787"/>
    </row>
    <row r="640" spans="1:32" ht="33" customHeight="1" x14ac:dyDescent="0.4">
      <c r="A640" s="1438"/>
      <c r="B640" s="1454"/>
      <c r="C640" s="1885"/>
      <c r="D640" s="1885"/>
      <c r="E640" s="1447"/>
      <c r="F640" s="1448"/>
      <c r="G640" s="1449"/>
      <c r="H640" s="1450"/>
      <c r="I640" s="1450"/>
      <c r="J640" s="1451"/>
      <c r="K640" s="1452"/>
      <c r="M640" s="1455"/>
      <c r="N640" s="1455"/>
      <c r="O640" s="1437"/>
      <c r="P640" s="1437"/>
      <c r="Q640" s="787"/>
      <c r="R640" s="787"/>
      <c r="S640" s="787"/>
      <c r="T640" s="787"/>
      <c r="U640" s="787"/>
      <c r="V640" s="787"/>
      <c r="W640" s="787"/>
      <c r="X640" s="787"/>
      <c r="Y640" s="787"/>
      <c r="Z640" s="787"/>
      <c r="AA640" s="787"/>
      <c r="AB640" s="787"/>
      <c r="AC640" s="787"/>
      <c r="AD640" s="787"/>
      <c r="AE640" s="787"/>
      <c r="AF640" s="787"/>
    </row>
    <row r="641" spans="1:32" ht="33" customHeight="1" x14ac:dyDescent="0.4">
      <c r="A641" s="1438"/>
      <c r="B641" s="1454"/>
      <c r="C641" s="1444"/>
      <c r="D641" s="1444"/>
      <c r="E641" s="1447"/>
      <c r="F641" s="1448"/>
      <c r="G641" s="1449"/>
      <c r="H641" s="1450"/>
      <c r="I641" s="1450"/>
      <c r="J641" s="1451"/>
      <c r="K641" s="1452"/>
      <c r="M641" s="1455"/>
      <c r="N641" s="1455"/>
      <c r="O641" s="1437"/>
      <c r="P641" s="1437"/>
      <c r="Q641" s="787"/>
      <c r="R641" s="787"/>
      <c r="S641" s="787"/>
      <c r="T641" s="787"/>
      <c r="U641" s="787"/>
      <c r="V641" s="787"/>
      <c r="W641" s="787"/>
      <c r="X641" s="787"/>
      <c r="Y641" s="787"/>
      <c r="Z641" s="787"/>
      <c r="AA641" s="787"/>
      <c r="AB641" s="787"/>
      <c r="AC641" s="787"/>
      <c r="AD641" s="787"/>
      <c r="AE641" s="787"/>
      <c r="AF641" s="787"/>
    </row>
    <row r="642" spans="1:32" ht="25.95" customHeight="1" x14ac:dyDescent="0.4">
      <c r="A642" s="1438"/>
      <c r="B642" s="1454"/>
      <c r="C642" s="1437"/>
      <c r="D642" s="1446"/>
      <c r="E642" s="1447"/>
      <c r="F642" s="1448"/>
      <c r="G642" s="1449"/>
      <c r="H642" s="1450"/>
      <c r="I642" s="1450"/>
      <c r="J642" s="1451"/>
      <c r="K642" s="1452"/>
      <c r="M642" s="1455"/>
      <c r="N642" s="1455"/>
      <c r="O642" s="1437"/>
      <c r="P642" s="1437"/>
      <c r="Q642" s="787"/>
      <c r="R642" s="787"/>
      <c r="S642" s="787"/>
      <c r="T642" s="787"/>
      <c r="U642" s="787"/>
      <c r="V642" s="787"/>
      <c r="W642" s="787"/>
      <c r="X642" s="787"/>
      <c r="Y642" s="787"/>
      <c r="Z642" s="787"/>
      <c r="AA642" s="787"/>
      <c r="AB642" s="787"/>
      <c r="AC642" s="787"/>
      <c r="AD642" s="787"/>
      <c r="AE642" s="787"/>
      <c r="AF642" s="787"/>
    </row>
    <row r="643" spans="1:32" ht="15.6" x14ac:dyDescent="0.3">
      <c r="A643" s="1456"/>
      <c r="B643" s="1454"/>
      <c r="C643" s="1354"/>
      <c r="D643" s="1457"/>
      <c r="E643" s="1458"/>
      <c r="F643" s="1458"/>
      <c r="G643" s="1441"/>
      <c r="H643" s="1441"/>
      <c r="I643" s="1459"/>
      <c r="J643" s="1451"/>
      <c r="K643" s="1458"/>
      <c r="M643" s="1354"/>
      <c r="N643" s="1354"/>
      <c r="O643" s="1440"/>
      <c r="P643" s="1437"/>
      <c r="Q643" s="787"/>
      <c r="R643" s="787"/>
      <c r="S643" s="787"/>
      <c r="T643" s="787"/>
      <c r="U643" s="787"/>
      <c r="V643" s="787"/>
      <c r="W643" s="787"/>
      <c r="X643" s="787"/>
      <c r="Y643" s="787"/>
      <c r="Z643" s="787"/>
      <c r="AA643" s="787"/>
      <c r="AB643" s="787"/>
      <c r="AC643" s="787"/>
      <c r="AD643" s="787"/>
      <c r="AE643" s="787"/>
      <c r="AF643" s="787"/>
    </row>
    <row r="644" spans="1:32" ht="39.6" customHeight="1" x14ac:dyDescent="0.25">
      <c r="A644" s="1456"/>
      <c r="B644" s="1460"/>
      <c r="C644" s="1374"/>
      <c r="D644" s="1457"/>
      <c r="E644" s="1458"/>
      <c r="F644" s="1458"/>
      <c r="G644" s="1441"/>
      <c r="H644" s="1461"/>
      <c r="I644" s="1461"/>
      <c r="J644" s="1451"/>
      <c r="K644" s="1458"/>
      <c r="M644" s="1462"/>
      <c r="N644" s="787"/>
      <c r="O644" s="787"/>
      <c r="P644" s="787"/>
      <c r="Q644" s="787"/>
      <c r="R644" s="787"/>
      <c r="S644" s="787"/>
      <c r="T644" s="787"/>
      <c r="U644" s="787"/>
      <c r="V644" s="787"/>
      <c r="W644" s="787"/>
      <c r="X644" s="787"/>
      <c r="Y644" s="787"/>
      <c r="Z644" s="787"/>
      <c r="AA644" s="787"/>
      <c r="AB644" s="787"/>
      <c r="AC644" s="787"/>
      <c r="AD644" s="787"/>
      <c r="AE644" s="787"/>
      <c r="AF644" s="787"/>
    </row>
    <row r="645" spans="1:32" s="1472" customFormat="1" ht="45" customHeight="1" x14ac:dyDescent="0.4">
      <c r="A645" s="1463"/>
      <c r="B645" s="1460"/>
      <c r="C645" s="1464"/>
      <c r="D645" s="1465"/>
      <c r="E645" s="1466"/>
      <c r="F645" s="1467"/>
      <c r="G645" s="1467"/>
      <c r="H645" s="1468"/>
      <c r="I645" s="1468"/>
      <c r="J645" s="1468"/>
      <c r="K645" s="1469"/>
      <c r="L645" s="1470"/>
      <c r="M645" s="1471"/>
      <c r="N645" s="1471"/>
      <c r="O645" s="1471"/>
      <c r="P645" s="1471"/>
      <c r="Q645" s="1471"/>
      <c r="R645" s="1471"/>
      <c r="S645" s="1471"/>
      <c r="T645" s="1471"/>
      <c r="U645" s="1471"/>
      <c r="V645" s="1471"/>
      <c r="W645" s="1471"/>
      <c r="X645" s="1471"/>
      <c r="Y645" s="1471"/>
      <c r="Z645" s="1471"/>
      <c r="AA645" s="1471"/>
      <c r="AB645" s="1471"/>
      <c r="AC645" s="1471"/>
      <c r="AD645" s="1471"/>
      <c r="AE645" s="1471"/>
      <c r="AF645" s="1471"/>
    </row>
    <row r="646" spans="1:32" ht="15.6" x14ac:dyDescent="0.4">
      <c r="A646" s="1473"/>
      <c r="B646" s="1460"/>
      <c r="C646" s="1895"/>
      <c r="D646" s="1895"/>
      <c r="E646" s="1896"/>
      <c r="F646" s="1896"/>
      <c r="G646" s="1893"/>
      <c r="H646" s="1893"/>
      <c r="I646" s="844"/>
      <c r="J646" s="844"/>
      <c r="K646" s="1459"/>
      <c r="L646" s="1470"/>
      <c r="M646" s="787"/>
      <c r="N646" s="787"/>
      <c r="O646" s="787"/>
      <c r="P646" s="787"/>
      <c r="Q646" s="787"/>
      <c r="R646" s="787"/>
      <c r="S646" s="787"/>
      <c r="T646" s="787"/>
      <c r="U646" s="787"/>
      <c r="V646" s="787"/>
      <c r="W646" s="787"/>
      <c r="X646" s="787"/>
      <c r="Y646" s="787"/>
      <c r="Z646" s="787"/>
      <c r="AA646" s="787"/>
      <c r="AB646" s="787"/>
      <c r="AC646" s="787"/>
      <c r="AD646" s="787"/>
      <c r="AE646" s="787"/>
      <c r="AF646" s="787"/>
    </row>
    <row r="647" spans="1:32" x14ac:dyDescent="0.25">
      <c r="A647" s="1473"/>
      <c r="B647" s="844"/>
      <c r="C647" s="1459"/>
      <c r="D647" s="844"/>
      <c r="E647" s="844"/>
      <c r="F647" s="1474"/>
      <c r="G647" s="844"/>
      <c r="H647" s="844"/>
      <c r="I647" s="844"/>
      <c r="J647" s="844"/>
      <c r="K647" s="844"/>
      <c r="L647" s="1470"/>
      <c r="M647" s="787"/>
      <c r="N647" s="787"/>
      <c r="O647" s="787"/>
      <c r="P647" s="787"/>
      <c r="Q647" s="787"/>
      <c r="R647" s="787"/>
      <c r="S647" s="787"/>
      <c r="T647" s="787"/>
      <c r="U647" s="787"/>
      <c r="V647" s="787"/>
      <c r="W647" s="787"/>
      <c r="X647" s="787"/>
      <c r="Y647" s="787"/>
      <c r="Z647" s="787"/>
      <c r="AA647" s="787"/>
      <c r="AB647" s="787"/>
      <c r="AC647" s="787"/>
      <c r="AD647" s="787"/>
      <c r="AE647" s="787"/>
      <c r="AF647" s="787"/>
    </row>
    <row r="648" spans="1:32" x14ac:dyDescent="0.25">
      <c r="A648" s="1473"/>
      <c r="B648" s="1475"/>
      <c r="C648" s="1476"/>
      <c r="D648" s="844"/>
      <c r="E648" s="844"/>
      <c r="F648" s="1474"/>
      <c r="G648" s="844"/>
      <c r="H648" s="844"/>
      <c r="J648" s="844"/>
      <c r="K648" s="860"/>
      <c r="L648" s="1470"/>
      <c r="M648" s="1372"/>
      <c r="N648" s="787"/>
      <c r="O648" s="787"/>
      <c r="P648" s="787"/>
      <c r="Q648" s="787"/>
      <c r="R648" s="787"/>
      <c r="S648" s="1462"/>
      <c r="T648" s="787"/>
      <c r="U648" s="787"/>
      <c r="V648" s="787"/>
      <c r="W648" s="787"/>
      <c r="X648" s="787"/>
      <c r="Y648" s="787"/>
      <c r="Z648" s="787"/>
      <c r="AA648" s="787"/>
      <c r="AB648" s="787"/>
      <c r="AC648" s="787"/>
      <c r="AD648" s="787"/>
      <c r="AE648" s="787"/>
      <c r="AF648" s="787"/>
    </row>
    <row r="649" spans="1:32" x14ac:dyDescent="0.25">
      <c r="A649" s="1473"/>
      <c r="B649" s="1475"/>
      <c r="C649" s="1476"/>
      <c r="D649" s="844"/>
      <c r="E649" s="844"/>
      <c r="F649" s="1474"/>
      <c r="G649" s="844"/>
      <c r="H649" s="844"/>
      <c r="J649" s="844"/>
      <c r="K649" s="844"/>
      <c r="L649" s="1470"/>
      <c r="M649" s="1354"/>
      <c r="N649" s="787"/>
      <c r="O649" s="787"/>
      <c r="P649" s="787"/>
      <c r="Q649" s="787"/>
      <c r="R649" s="787"/>
      <c r="S649" s="787"/>
      <c r="T649" s="787"/>
      <c r="U649" s="787"/>
      <c r="V649" s="787"/>
      <c r="W649" s="787"/>
      <c r="X649" s="787"/>
      <c r="Y649" s="787"/>
      <c r="Z649" s="787"/>
      <c r="AA649" s="787"/>
      <c r="AB649" s="787"/>
      <c r="AC649" s="787"/>
      <c r="AD649" s="787"/>
      <c r="AE649" s="787"/>
      <c r="AF649" s="787"/>
    </row>
    <row r="650" spans="1:32" x14ac:dyDescent="0.25">
      <c r="A650" s="1473"/>
      <c r="B650" s="1476"/>
      <c r="C650" s="1476"/>
      <c r="D650" s="844"/>
      <c r="E650" s="844"/>
      <c r="F650" s="1474"/>
      <c r="G650" s="844"/>
      <c r="H650" s="844"/>
      <c r="J650" s="844"/>
      <c r="K650" s="844"/>
      <c r="M650" s="1401"/>
      <c r="N650" s="1401"/>
      <c r="O650" s="787"/>
      <c r="P650" s="787"/>
      <c r="Q650" s="787"/>
      <c r="R650" s="787"/>
      <c r="S650" s="787"/>
      <c r="T650" s="787"/>
      <c r="U650" s="787"/>
      <c r="V650" s="787"/>
      <c r="W650" s="787"/>
      <c r="X650" s="787"/>
      <c r="Y650" s="787"/>
      <c r="Z650" s="787"/>
      <c r="AA650" s="787"/>
      <c r="AB650" s="787"/>
      <c r="AC650" s="787"/>
      <c r="AD650" s="787"/>
      <c r="AE650" s="787"/>
      <c r="AF650" s="787"/>
    </row>
    <row r="651" spans="1:32" ht="15.6" x14ac:dyDescent="0.3">
      <c r="A651" s="1473"/>
      <c r="B651" s="1477"/>
      <c r="C651" s="1477"/>
      <c r="D651" s="844"/>
      <c r="E651" s="844"/>
      <c r="F651" s="1474"/>
      <c r="G651" s="860"/>
      <c r="H651" s="860"/>
      <c r="J651" s="844"/>
      <c r="K651" s="1401"/>
      <c r="M651" s="1374"/>
      <c r="N651" s="1401"/>
      <c r="O651" s="787"/>
      <c r="P651" s="1354"/>
      <c r="Q651" s="787"/>
      <c r="R651" s="787"/>
      <c r="S651" s="1354"/>
      <c r="T651" s="787"/>
      <c r="U651" s="787"/>
      <c r="V651" s="787"/>
      <c r="W651" s="787"/>
      <c r="X651" s="787"/>
      <c r="Y651" s="787"/>
      <c r="Z651" s="787"/>
      <c r="AA651" s="787"/>
      <c r="AB651" s="787"/>
      <c r="AC651" s="787"/>
      <c r="AD651" s="787"/>
      <c r="AE651" s="787"/>
      <c r="AF651" s="787"/>
    </row>
    <row r="652" spans="1:32" ht="15.6" x14ac:dyDescent="0.3">
      <c r="A652" s="1473"/>
      <c r="B652" s="1477"/>
      <c r="C652" s="1477"/>
      <c r="D652" s="844"/>
      <c r="E652" s="844"/>
      <c r="F652" s="1474"/>
      <c r="G652" s="860"/>
      <c r="H652" s="860"/>
      <c r="J652" s="844"/>
      <c r="K652" s="1401"/>
      <c r="M652" s="1374"/>
      <c r="N652" s="1401"/>
      <c r="O652" s="787"/>
      <c r="P652" s="1354"/>
      <c r="Q652" s="787"/>
      <c r="R652" s="787"/>
      <c r="S652" s="1354"/>
      <c r="T652" s="787"/>
      <c r="U652" s="787"/>
      <c r="V652" s="787"/>
      <c r="W652" s="787"/>
      <c r="X652" s="787"/>
      <c r="Y652" s="787"/>
      <c r="Z652" s="787"/>
      <c r="AA652" s="787"/>
      <c r="AB652" s="787"/>
      <c r="AC652" s="787"/>
      <c r="AD652" s="787"/>
      <c r="AE652" s="787"/>
      <c r="AF652" s="787"/>
    </row>
    <row r="653" spans="1:32" ht="15.6" x14ac:dyDescent="0.3">
      <c r="A653" s="1473"/>
      <c r="B653" s="1478"/>
      <c r="C653" s="1478"/>
      <c r="D653" s="1479"/>
      <c r="E653" s="1480"/>
      <c r="F653" s="1480"/>
      <c r="G653" s="1480"/>
      <c r="H653" s="1480"/>
      <c r="J653" s="1480"/>
      <c r="K653" s="1480"/>
      <c r="M653" s="1374"/>
      <c r="N653" s="1401"/>
      <c r="O653" s="787"/>
      <c r="P653" s="1354"/>
      <c r="Q653" s="787"/>
      <c r="R653" s="787"/>
      <c r="S653" s="1354"/>
      <c r="T653" s="787"/>
      <c r="U653" s="787"/>
      <c r="V653" s="787"/>
      <c r="W653" s="787"/>
      <c r="X653" s="787"/>
      <c r="Y653" s="787"/>
      <c r="Z653" s="787"/>
      <c r="AA653" s="787"/>
      <c r="AB653" s="787"/>
      <c r="AC653" s="787"/>
      <c r="AD653" s="787"/>
      <c r="AE653" s="787"/>
      <c r="AF653" s="787"/>
    </row>
    <row r="654" spans="1:32" ht="15.6" x14ac:dyDescent="0.3">
      <c r="A654" s="1473"/>
      <c r="B654" s="1477"/>
      <c r="C654" s="1477"/>
      <c r="D654" s="844"/>
      <c r="E654" s="844"/>
      <c r="F654" s="844"/>
      <c r="G654" s="1894"/>
      <c r="H654" s="1894"/>
      <c r="J654" s="844"/>
      <c r="K654" s="1401"/>
      <c r="M654" s="1374"/>
      <c r="N654" s="1401"/>
      <c r="O654" s="787"/>
      <c r="P654" s="1354"/>
      <c r="Q654" s="787"/>
      <c r="R654" s="787"/>
      <c r="S654" s="1354"/>
      <c r="T654" s="787"/>
      <c r="U654" s="787"/>
      <c r="V654" s="787"/>
      <c r="W654" s="787"/>
      <c r="X654" s="787"/>
      <c r="Y654" s="787"/>
      <c r="Z654" s="787"/>
      <c r="AA654" s="787"/>
      <c r="AB654" s="787"/>
      <c r="AC654" s="787"/>
      <c r="AD654" s="787"/>
      <c r="AE654" s="787"/>
      <c r="AF654" s="787"/>
    </row>
    <row r="655" spans="1:32" ht="15.6" x14ac:dyDescent="0.3">
      <c r="A655" s="1473"/>
      <c r="B655" s="1481"/>
      <c r="C655" s="1477"/>
      <c r="D655" s="1374"/>
      <c r="E655" s="1374"/>
      <c r="F655" s="1374"/>
      <c r="G655" s="1374"/>
      <c r="H655" s="1374"/>
      <c r="J655" s="1374"/>
      <c r="K655" s="1479"/>
      <c r="M655" s="1374"/>
      <c r="N655" s="1401"/>
      <c r="O655" s="787"/>
      <c r="P655" s="1354"/>
      <c r="Q655" s="787"/>
      <c r="R655" s="787"/>
      <c r="S655" s="1354"/>
      <c r="T655" s="787"/>
      <c r="U655" s="787"/>
      <c r="V655" s="787"/>
      <c r="W655" s="787"/>
      <c r="X655" s="787"/>
      <c r="Y655" s="787"/>
      <c r="Z655" s="787"/>
      <c r="AA655" s="787"/>
      <c r="AB655" s="787"/>
      <c r="AC655" s="787"/>
      <c r="AD655" s="787"/>
      <c r="AE655" s="787"/>
      <c r="AF655" s="787"/>
    </row>
    <row r="656" spans="1:32" ht="15.6" x14ac:dyDescent="0.3">
      <c r="A656" s="1473"/>
      <c r="B656" s="1478"/>
      <c r="C656" s="1478"/>
      <c r="D656" s="1482"/>
      <c r="E656" s="1482"/>
      <c r="F656" s="1440"/>
      <c r="G656" s="1440"/>
      <c r="H656" s="1440"/>
      <c r="J656" s="1440"/>
      <c r="K656" s="1483"/>
      <c r="L656" s="1354"/>
      <c r="M656" s="1354"/>
      <c r="N656" s="787"/>
      <c r="O656" s="787"/>
      <c r="P656" s="1354"/>
      <c r="Q656" s="787"/>
      <c r="R656" s="787"/>
      <c r="S656" s="1354"/>
      <c r="T656" s="787"/>
      <c r="U656" s="787"/>
      <c r="V656" s="787"/>
      <c r="W656" s="787"/>
      <c r="X656" s="787"/>
      <c r="Y656" s="787"/>
      <c r="Z656" s="787"/>
      <c r="AA656" s="787"/>
      <c r="AB656" s="787"/>
      <c r="AC656" s="787"/>
      <c r="AD656" s="787"/>
      <c r="AE656" s="787"/>
      <c r="AF656" s="787"/>
    </row>
    <row r="657" spans="1:32" ht="15.6" x14ac:dyDescent="0.3">
      <c r="A657" s="1473"/>
      <c r="B657" s="1484"/>
      <c r="C657" s="1484"/>
      <c r="D657" s="1479"/>
      <c r="E657" s="1479"/>
      <c r="F657" s="1475"/>
      <c r="G657" s="1475"/>
      <c r="H657" s="1475"/>
      <c r="J657" s="1479"/>
      <c r="K657" s="1475"/>
      <c r="M657" s="1374"/>
      <c r="N657" s="1401"/>
      <c r="O657" s="787"/>
      <c r="P657" s="1354"/>
      <c r="Q657" s="787"/>
      <c r="R657" s="787"/>
      <c r="S657" s="1354"/>
      <c r="T657" s="1462"/>
      <c r="U657" s="787"/>
      <c r="V657" s="787"/>
      <c r="W657" s="787"/>
      <c r="X657" s="787"/>
      <c r="Y657" s="787"/>
      <c r="Z657" s="787"/>
      <c r="AA657" s="787"/>
      <c r="AB657" s="787"/>
      <c r="AC657" s="787"/>
      <c r="AD657" s="787"/>
      <c r="AE657" s="787"/>
      <c r="AF657" s="787"/>
    </row>
    <row r="658" spans="1:32" x14ac:dyDescent="0.25">
      <c r="A658" s="1473"/>
      <c r="B658" s="860"/>
      <c r="C658" s="844"/>
      <c r="D658" s="860"/>
      <c r="E658" s="844"/>
      <c r="F658" s="844"/>
      <c r="G658" s="860"/>
      <c r="H658" s="844"/>
      <c r="J658" s="844"/>
      <c r="K658" s="1475"/>
      <c r="M658" s="1374"/>
      <c r="N658" s="1401"/>
      <c r="O658" s="787"/>
      <c r="P658" s="1354"/>
      <c r="Q658" s="787"/>
      <c r="R658" s="787"/>
      <c r="S658" s="1354"/>
      <c r="T658" s="787"/>
      <c r="U658" s="787"/>
      <c r="V658" s="787"/>
      <c r="W658" s="787"/>
      <c r="X658" s="787"/>
      <c r="Y658" s="787"/>
      <c r="Z658" s="787"/>
      <c r="AA658" s="787"/>
      <c r="AB658" s="787"/>
      <c r="AC658" s="787"/>
      <c r="AD658" s="787"/>
      <c r="AE658" s="787"/>
      <c r="AF658" s="787"/>
    </row>
    <row r="659" spans="1:32" x14ac:dyDescent="0.25">
      <c r="A659" s="1473"/>
      <c r="B659" s="844"/>
      <c r="C659" s="844"/>
      <c r="D659" s="844"/>
      <c r="E659" s="844"/>
      <c r="F659" s="844"/>
      <c r="G659" s="844"/>
      <c r="H659" s="844"/>
      <c r="J659" s="844"/>
      <c r="K659" s="1475"/>
      <c r="M659" s="1485"/>
      <c r="N659" s="1401"/>
      <c r="O659" s="787"/>
      <c r="P659" s="1354"/>
      <c r="Q659" s="787"/>
      <c r="R659" s="787"/>
      <c r="S659" s="1354"/>
      <c r="T659" s="787"/>
      <c r="U659" s="787"/>
      <c r="V659" s="787"/>
      <c r="W659" s="787"/>
      <c r="X659" s="787"/>
      <c r="Y659" s="787"/>
      <c r="Z659" s="787"/>
      <c r="AA659" s="787"/>
      <c r="AB659" s="787"/>
      <c r="AC659" s="787"/>
      <c r="AD659" s="787"/>
      <c r="AE659" s="787"/>
      <c r="AF659" s="787"/>
    </row>
    <row r="660" spans="1:32" x14ac:dyDescent="0.25">
      <c r="A660" s="1473"/>
      <c r="B660" s="844"/>
      <c r="C660" s="844"/>
      <c r="D660" s="844"/>
      <c r="E660" s="844"/>
      <c r="F660" s="844"/>
      <c r="G660" s="844"/>
      <c r="H660" s="844"/>
      <c r="J660" s="844"/>
      <c r="K660" s="1475"/>
      <c r="M660" s="1485"/>
      <c r="N660" s="1401"/>
      <c r="O660" s="1462"/>
      <c r="P660" s="1354"/>
      <c r="Q660" s="787"/>
      <c r="R660" s="787"/>
      <c r="S660" s="1354"/>
      <c r="T660" s="787"/>
      <c r="U660" s="787"/>
      <c r="V660" s="787"/>
      <c r="W660" s="787"/>
      <c r="X660" s="787"/>
      <c r="Y660" s="787"/>
      <c r="Z660" s="787"/>
      <c r="AA660" s="787"/>
      <c r="AB660" s="787"/>
      <c r="AC660" s="787"/>
      <c r="AD660" s="787"/>
      <c r="AE660" s="787"/>
      <c r="AF660" s="787"/>
    </row>
    <row r="661" spans="1:32" x14ac:dyDescent="0.25">
      <c r="A661" s="1486"/>
      <c r="I661" s="1487"/>
      <c r="M661" s="1374"/>
      <c r="P661" s="1374"/>
      <c r="S661" s="1374"/>
    </row>
    <row r="662" spans="1:32" x14ac:dyDescent="0.25">
      <c r="A662" s="1486"/>
      <c r="I662" s="1487"/>
      <c r="M662" s="1374"/>
      <c r="S662" s="1374"/>
    </row>
    <row r="663" spans="1:32" x14ac:dyDescent="0.25">
      <c r="A663" s="1486"/>
      <c r="I663" s="1487"/>
      <c r="M663" s="1374"/>
      <c r="S663" s="1374"/>
    </row>
    <row r="664" spans="1:32" x14ac:dyDescent="0.25">
      <c r="I664" s="1487"/>
      <c r="M664" s="1374"/>
      <c r="S664" s="1374"/>
    </row>
  </sheetData>
  <mergeCells count="14">
    <mergeCell ref="G646:H646"/>
    <mergeCell ref="G654:H654"/>
    <mergeCell ref="C636:D636"/>
    <mergeCell ref="C637:D637"/>
    <mergeCell ref="C639:D639"/>
    <mergeCell ref="C640:D640"/>
    <mergeCell ref="C646:D646"/>
    <mergeCell ref="E646:F646"/>
    <mergeCell ref="C635:D635"/>
    <mergeCell ref="A2:K2"/>
    <mergeCell ref="A74:K74"/>
    <mergeCell ref="L506:M506"/>
    <mergeCell ref="A588:K588"/>
    <mergeCell ref="L622:L623"/>
  </mergeCells>
  <printOptions horizontalCentered="1"/>
  <pageMargins left="0.74803149606299213" right="0.74803149606299213" top="0.98425196850393704" bottom="0.78740157480314965" header="0.51181102362204722" footer="0.31496062992125984"/>
  <pageSetup paperSize="9" scale="75" orientation="landscape" r:id="rId1"/>
  <headerFooter alignWithMargins="0">
    <oddHeader>&amp;C&amp;"Times New Roman CE,Félkövér dőlt"2021. évben adott támogatások&amp;R&amp;"Times New Roman CE,Félkövér dőlt"29. melléklet&amp;"Times New Roman CE,Normál"
Adatok: ezer Ft-ban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29</vt:i4>
      </vt:variant>
      <vt:variant>
        <vt:lpstr>Névvel ellátott tartományok</vt:lpstr>
      </vt:variant>
      <vt:variant>
        <vt:i4>21</vt:i4>
      </vt:variant>
    </vt:vector>
  </HeadingPairs>
  <TitlesOfParts>
    <vt:vector size="5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'12'!Nyomtatási_cím</vt:lpstr>
      <vt:lpstr>'13'!Nyomtatási_cím</vt:lpstr>
      <vt:lpstr>'14'!Nyomtatási_cím</vt:lpstr>
      <vt:lpstr>'15'!Nyomtatási_cím</vt:lpstr>
      <vt:lpstr>'17'!Nyomtatási_cím</vt:lpstr>
      <vt:lpstr>'18'!Nyomtatási_cím</vt:lpstr>
      <vt:lpstr>'19'!Nyomtatási_cím</vt:lpstr>
      <vt:lpstr>'20'!Nyomtatási_cím</vt:lpstr>
      <vt:lpstr>'21'!Nyomtatási_cím</vt:lpstr>
      <vt:lpstr>'23'!Nyomtatási_cím</vt:lpstr>
      <vt:lpstr>'27'!Nyomtatási_cím</vt:lpstr>
      <vt:lpstr>'28'!Nyomtatási_cím</vt:lpstr>
      <vt:lpstr>'29'!Nyomtatási_cím</vt:lpstr>
      <vt:lpstr>'3'!Nyomtatási_cím</vt:lpstr>
      <vt:lpstr>'6'!Nyomtatási_cím</vt:lpstr>
      <vt:lpstr>'8'!Nyomtatási_cím</vt:lpstr>
      <vt:lpstr>'9'!Nyomtatási_cím</vt:lpstr>
      <vt:lpstr>'23'!Nyomtatási_terület</vt:lpstr>
      <vt:lpstr>'3'!Nyomtatási_terület</vt:lpstr>
      <vt:lpstr>'6'!Nyomtatási_terület</vt:lpstr>
      <vt:lpstr>'8'!Nyomtatási_terület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Galos</dc:creator>
  <cp:lastModifiedBy>Galos</cp:lastModifiedBy>
  <cp:lastPrinted>2022-04-28T08:25:43Z</cp:lastPrinted>
  <dcterms:created xsi:type="dcterms:W3CDTF">2019-06-12T13:23:19Z</dcterms:created>
  <dcterms:modified xsi:type="dcterms:W3CDTF">2022-04-28T08:44:43Z</dcterms:modified>
</cp:coreProperties>
</file>